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Staff\AdmServ\Shared2\Presentations\SDBA\"/>
    </mc:Choice>
  </mc:AlternateContent>
  <bookViews>
    <workbookView xWindow="0" yWindow="0" windowWidth="15360" windowHeight="8364" tabRatio="587"/>
  </bookViews>
  <sheets>
    <sheet name="Approp Fds - Proof of Pub " sheetId="12" r:id="rId1"/>
    <sheet name="All Approp Funds" sheetId="2" r:id="rId2"/>
    <sheet name="Gen Fd" sheetId="3" r:id="rId3"/>
    <sheet name="Bldg Fd" sheetId="4" r:id="rId4"/>
    <sheet name="Cptl Proj Fd" sheetId="6" r:id="rId5"/>
    <sheet name="Dbt Serv Fd" sheetId="7" r:id="rId6"/>
    <sheet name="Gen Fd Obj" sheetId="10" r:id="rId7"/>
    <sheet name="ExciseBrd" sheetId="21" r:id="rId8"/>
    <sheet name="Levy" sheetId="22" r:id="rId9"/>
  </sheets>
  <definedNames>
    <definedName name="_Order1" hidden="1">255</definedName>
    <definedName name="F">#REF!</definedName>
    <definedName name="_xlnm.Print_Area" localSheetId="1">'All Approp Funds'!$A$1:$H$121</definedName>
    <definedName name="_xlnm.Print_Area" localSheetId="0">'Approp Fds - Proof of Pub '!$A$1:$E$97</definedName>
    <definedName name="_xlnm.Print_Area" localSheetId="3">'Bldg Fd'!$A$1:$H$146</definedName>
    <definedName name="_xlnm.Print_Area" localSheetId="5">'Dbt Serv Fd'!$A$1:$H$151</definedName>
    <definedName name="_xlnm.Print_Area" localSheetId="7">ExciseBrd!$A$1:$G$48</definedName>
    <definedName name="_xlnm.Print_Area" localSheetId="2">'Gen Fd'!$A$1:$H$140</definedName>
    <definedName name="_xlnm.Print_Area" localSheetId="6">'Gen Fd Obj'!$A$1:$H$45</definedName>
    <definedName name="_xlnm.Print_Area" localSheetId="8">Levy!$A$1:$H$42</definedName>
  </definedNames>
  <calcPr calcId="152511"/>
</workbook>
</file>

<file path=xl/calcChain.xml><?xml version="1.0" encoding="utf-8"?>
<calcChain xmlns="http://schemas.openxmlformats.org/spreadsheetml/2006/main">
  <c r="C45" i="2" l="1"/>
  <c r="C44" i="2"/>
  <c r="D116" i="2"/>
  <c r="D106" i="2"/>
  <c r="D98" i="2"/>
  <c r="D101" i="2"/>
  <c r="F10" i="2"/>
  <c r="F65" i="3" l="1"/>
  <c r="H68" i="7"/>
  <c r="D12" i="21" l="1"/>
  <c r="D11" i="21"/>
  <c r="D10" i="21"/>
  <c r="H37" i="22"/>
  <c r="D14" i="22" s="1"/>
  <c r="G15" i="22" s="1"/>
  <c r="G39" i="22"/>
  <c r="D39" i="22"/>
  <c r="E36" i="22"/>
  <c r="H36" i="22" s="1"/>
  <c r="E37" i="22"/>
  <c r="E38" i="22"/>
  <c r="H38" i="22" s="1"/>
  <c r="D18" i="22" s="1"/>
  <c r="G19" i="22" s="1"/>
  <c r="C39" i="22"/>
  <c r="F39" i="22"/>
  <c r="H39" i="22" l="1"/>
  <c r="H16" i="22"/>
  <c r="H20" i="22"/>
  <c r="E39" i="22"/>
  <c r="H44" i="22" s="1"/>
  <c r="D10" i="22"/>
  <c r="F18" i="22"/>
  <c r="F14" i="22"/>
  <c r="F36" i="2"/>
  <c r="E36" i="2"/>
  <c r="C34" i="2"/>
  <c r="C118" i="2"/>
  <c r="C117" i="2"/>
  <c r="C113" i="2"/>
  <c r="C112" i="2"/>
  <c r="C109" i="2"/>
  <c r="C108" i="2"/>
  <c r="C107" i="2"/>
  <c r="C101" i="2"/>
  <c r="C100" i="2"/>
  <c r="C99" i="2"/>
  <c r="C98" i="2"/>
  <c r="C97" i="2"/>
  <c r="C92" i="2"/>
  <c r="C91" i="2"/>
  <c r="C87" i="2"/>
  <c r="C86" i="2"/>
  <c r="C85" i="2"/>
  <c r="C84" i="2"/>
  <c r="C83" i="2"/>
  <c r="C82" i="2"/>
  <c r="C81" i="2"/>
  <c r="C77" i="2"/>
  <c r="C76" i="2"/>
  <c r="C75" i="2"/>
  <c r="C57" i="2"/>
  <c r="C56" i="2"/>
  <c r="C50" i="2"/>
  <c r="C49" i="2"/>
  <c r="C43" i="2"/>
  <c r="C42" i="2"/>
  <c r="C41" i="2"/>
  <c r="C40" i="2"/>
  <c r="C39" i="2"/>
  <c r="C33" i="2"/>
  <c r="C32" i="2"/>
  <c r="C31" i="2"/>
  <c r="C30" i="2"/>
  <c r="C29" i="2"/>
  <c r="C27" i="2"/>
  <c r="C22" i="2"/>
  <c r="C21" i="2"/>
  <c r="C20" i="2"/>
  <c r="C19" i="2"/>
  <c r="C18" i="2"/>
  <c r="C15" i="2"/>
  <c r="C14" i="2"/>
  <c r="C12" i="2"/>
  <c r="C11" i="2"/>
  <c r="C10" i="2"/>
  <c r="F88" i="2"/>
  <c r="E88" i="2"/>
  <c r="G11" i="22" l="1"/>
  <c r="G22" i="22" s="1"/>
  <c r="G25" i="22" s="1"/>
  <c r="H12" i="22"/>
  <c r="H22" i="22" s="1"/>
  <c r="F10" i="22"/>
  <c r="F22" i="22" s="1"/>
  <c r="D22" i="22"/>
  <c r="C16" i="2"/>
  <c r="G27" i="22" l="1"/>
  <c r="F25" i="22"/>
  <c r="F27" i="22" s="1"/>
  <c r="H25" i="22"/>
  <c r="H27" i="22" s="1"/>
  <c r="H8" i="10"/>
  <c r="D10" i="10"/>
  <c r="D8" i="10" s="1"/>
  <c r="F8" i="10"/>
  <c r="D32" i="10"/>
  <c r="D13" i="10"/>
  <c r="D15" i="10"/>
  <c r="H71" i="3"/>
  <c r="C61" i="2" s="1"/>
  <c r="F71" i="3"/>
  <c r="F66" i="4"/>
  <c r="H26" i="10"/>
  <c r="H27" i="10"/>
  <c r="H16" i="10"/>
  <c r="F17" i="10"/>
  <c r="F10" i="10"/>
  <c r="F28" i="10"/>
  <c r="D27" i="10"/>
  <c r="D16" i="10"/>
  <c r="D14" i="10"/>
  <c r="E87" i="12"/>
  <c r="E80" i="12"/>
  <c r="E72" i="12"/>
  <c r="E22" i="12"/>
  <c r="D36" i="10" l="1"/>
  <c r="D133" i="4"/>
  <c r="D122" i="4"/>
  <c r="D111" i="4"/>
  <c r="D101" i="4"/>
  <c r="D88" i="4"/>
  <c r="D54" i="4"/>
  <c r="D38" i="4"/>
  <c r="D40" i="4" s="1"/>
  <c r="D128" i="3"/>
  <c r="D118" i="3"/>
  <c r="D109" i="3"/>
  <c r="D99" i="3"/>
  <c r="D87" i="3"/>
  <c r="D53" i="3"/>
  <c r="D39" i="3"/>
  <c r="D41" i="3" s="1"/>
  <c r="D24" i="3"/>
  <c r="D139" i="4" l="1"/>
  <c r="D146" i="4" s="1"/>
  <c r="D133" i="3"/>
  <c r="D46" i="10" s="1"/>
  <c r="D59" i="3"/>
  <c r="D69" i="3" s="1"/>
  <c r="D73" i="3" s="1"/>
  <c r="D25" i="4"/>
  <c r="D61" i="4" s="1"/>
  <c r="J142" i="4"/>
  <c r="J136" i="3"/>
  <c r="J71" i="4"/>
  <c r="D61" i="2" s="1"/>
  <c r="J71" i="3"/>
  <c r="F61" i="2"/>
  <c r="E61" i="2"/>
  <c r="D69" i="4" l="1"/>
  <c r="D73" i="4" s="1"/>
  <c r="D149" i="4" s="1"/>
  <c r="D139" i="3"/>
  <c r="J66" i="4"/>
  <c r="D56" i="2" s="1"/>
  <c r="D43" i="12" s="1"/>
  <c r="K142" i="4"/>
  <c r="K136" i="3"/>
  <c r="D117" i="2"/>
  <c r="G61" i="2"/>
  <c r="I64" i="3" l="1"/>
  <c r="H28" i="10"/>
  <c r="J52" i="3"/>
  <c r="F128" i="3"/>
  <c r="F118" i="3"/>
  <c r="F109" i="3"/>
  <c r="F99" i="3"/>
  <c r="F87" i="3"/>
  <c r="F53" i="3"/>
  <c r="F39" i="3"/>
  <c r="F41" i="3" s="1"/>
  <c r="F24" i="3"/>
  <c r="J44" i="4"/>
  <c r="J54" i="4" s="1"/>
  <c r="D37" i="12"/>
  <c r="F133" i="4"/>
  <c r="F122" i="4"/>
  <c r="F111" i="4"/>
  <c r="F101" i="4"/>
  <c r="F88" i="4"/>
  <c r="F54" i="4"/>
  <c r="F38" i="4"/>
  <c r="F40" i="4" s="1"/>
  <c r="F25" i="4"/>
  <c r="I10" i="10"/>
  <c r="I133" i="4"/>
  <c r="J21" i="4"/>
  <c r="D20" i="2" s="1"/>
  <c r="C12" i="21"/>
  <c r="C11" i="21"/>
  <c r="C10" i="21"/>
  <c r="F116" i="2"/>
  <c r="E106" i="2"/>
  <c r="D87" i="2"/>
  <c r="D68" i="12" s="1"/>
  <c r="E75" i="2"/>
  <c r="E56" i="2"/>
  <c r="E18" i="2"/>
  <c r="E24" i="2" s="1"/>
  <c r="F11" i="2"/>
  <c r="J27" i="3"/>
  <c r="C28" i="12" s="1"/>
  <c r="E28" i="12" s="1"/>
  <c r="G117" i="2"/>
  <c r="C44" i="12"/>
  <c r="E44" i="12" s="1"/>
  <c r="H53" i="3"/>
  <c r="E12" i="21"/>
  <c r="E11" i="21"/>
  <c r="E10" i="21"/>
  <c r="H99" i="3"/>
  <c r="J22" i="4"/>
  <c r="J20" i="4"/>
  <c r="I87" i="3"/>
  <c r="H87" i="3"/>
  <c r="J85" i="3"/>
  <c r="C58" i="12" s="1"/>
  <c r="J84" i="3"/>
  <c r="C57" i="12" s="1"/>
  <c r="J83" i="3"/>
  <c r="I88" i="4"/>
  <c r="J86" i="4"/>
  <c r="D77" i="2" s="1"/>
  <c r="D58" i="12" s="1"/>
  <c r="J84" i="4"/>
  <c r="D75" i="2" s="1"/>
  <c r="D56" i="12" s="1"/>
  <c r="H88" i="4"/>
  <c r="J90" i="3"/>
  <c r="J91" i="3"/>
  <c r="C63" i="12" s="1"/>
  <c r="J92" i="3"/>
  <c r="C64" i="12" s="1"/>
  <c r="J93" i="3"/>
  <c r="C65" i="12" s="1"/>
  <c r="J94" i="3"/>
  <c r="C66" i="12" s="1"/>
  <c r="J95" i="3"/>
  <c r="C67" i="12" s="1"/>
  <c r="J96" i="3"/>
  <c r="C68" i="12" s="1"/>
  <c r="J106" i="3"/>
  <c r="C73" i="12" s="1"/>
  <c r="J107" i="3"/>
  <c r="C74" i="12" s="1"/>
  <c r="E74" i="12" s="1"/>
  <c r="J113" i="3"/>
  <c r="J116" i="3"/>
  <c r="C81" i="12" s="1"/>
  <c r="J123" i="3"/>
  <c r="J124" i="3"/>
  <c r="C88" i="12" s="1"/>
  <c r="E88" i="12" s="1"/>
  <c r="J135" i="3"/>
  <c r="J112" i="3"/>
  <c r="J48" i="3"/>
  <c r="J126" i="4"/>
  <c r="D85" i="12" s="1"/>
  <c r="E85" i="12" s="1"/>
  <c r="J50" i="3"/>
  <c r="J116" i="4"/>
  <c r="D97" i="2" s="1"/>
  <c r="G119" i="2"/>
  <c r="E46" i="2"/>
  <c r="E103" i="2"/>
  <c r="E94" i="2"/>
  <c r="F46" i="2"/>
  <c r="F94" i="2"/>
  <c r="F103" i="2"/>
  <c r="J131" i="3"/>
  <c r="G113" i="2" s="1"/>
  <c r="J30" i="3"/>
  <c r="J129" i="4"/>
  <c r="D109" i="2" s="1"/>
  <c r="J137" i="3"/>
  <c r="J65" i="3"/>
  <c r="G57" i="2" s="1"/>
  <c r="H74" i="7"/>
  <c r="J74" i="7" s="1"/>
  <c r="J147" i="7"/>
  <c r="J62" i="3"/>
  <c r="J13" i="7"/>
  <c r="J68" i="7"/>
  <c r="F56" i="2" s="1"/>
  <c r="J134" i="7"/>
  <c r="F107" i="2" s="1"/>
  <c r="J133" i="7"/>
  <c r="F106" i="2" s="1"/>
  <c r="J15" i="7"/>
  <c r="F12" i="2" s="1"/>
  <c r="J93" i="4"/>
  <c r="D83" i="2" s="1"/>
  <c r="D64" i="12" s="1"/>
  <c r="J44" i="3"/>
  <c r="J46" i="3"/>
  <c r="C35" i="12" s="1"/>
  <c r="E35" i="12" s="1"/>
  <c r="J105" i="3"/>
  <c r="J107" i="4"/>
  <c r="J37" i="4"/>
  <c r="D35" i="2" s="1"/>
  <c r="D36" i="2" s="1"/>
  <c r="J49" i="3"/>
  <c r="G44" i="2" s="1"/>
  <c r="J56" i="3"/>
  <c r="J57" i="3"/>
  <c r="J97" i="3"/>
  <c r="J99" i="4"/>
  <c r="J11" i="4"/>
  <c r="D10" i="2" s="1"/>
  <c r="D16" i="12" s="1"/>
  <c r="J12" i="4"/>
  <c r="D11" i="2" s="1"/>
  <c r="D17" i="12" s="1"/>
  <c r="J13" i="4"/>
  <c r="D12" i="2" s="1"/>
  <c r="D18" i="12" s="1"/>
  <c r="J19" i="4"/>
  <c r="D18" i="2" s="1"/>
  <c r="D20" i="12" s="1"/>
  <c r="J67" i="4"/>
  <c r="J91" i="4"/>
  <c r="D81" i="2" s="1"/>
  <c r="J92" i="4"/>
  <c r="D82" i="2" s="1"/>
  <c r="D63" i="12" s="1"/>
  <c r="J94" i="4"/>
  <c r="D84" i="2" s="1"/>
  <c r="D65" i="12" s="1"/>
  <c r="J95" i="4"/>
  <c r="D85" i="2" s="1"/>
  <c r="D66" i="12" s="1"/>
  <c r="J96" i="4"/>
  <c r="D86" i="2" s="1"/>
  <c r="D67" i="12" s="1"/>
  <c r="J108" i="4"/>
  <c r="D91" i="2" s="1"/>
  <c r="D73" i="12" s="1"/>
  <c r="J117" i="4"/>
  <c r="J118" i="4"/>
  <c r="D99" i="2" s="1"/>
  <c r="J119" i="4"/>
  <c r="D100" i="2" s="1"/>
  <c r="J120" i="4"/>
  <c r="D81" i="12" s="1"/>
  <c r="J85" i="4"/>
  <c r="D76" i="2" s="1"/>
  <c r="D57" i="12" s="1"/>
  <c r="J141" i="4"/>
  <c r="J10" i="3"/>
  <c r="C16" i="12" s="1"/>
  <c r="J11" i="3"/>
  <c r="C17" i="12" s="1"/>
  <c r="J12" i="3"/>
  <c r="C18" i="12" s="1"/>
  <c r="J14" i="3"/>
  <c r="J15" i="3"/>
  <c r="J18" i="3"/>
  <c r="J20" i="3"/>
  <c r="J21" i="3"/>
  <c r="C23" i="12" s="1"/>
  <c r="E23" i="12" s="1"/>
  <c r="J22" i="3"/>
  <c r="C24" i="12" s="1"/>
  <c r="E24" i="12" s="1"/>
  <c r="J28" i="3"/>
  <c r="J32" i="3"/>
  <c r="J33" i="3"/>
  <c r="G30" i="2" s="1"/>
  <c r="J34" i="3"/>
  <c r="J35" i="3"/>
  <c r="G32" i="2" s="1"/>
  <c r="J36" i="3"/>
  <c r="G33" i="2" s="1"/>
  <c r="J38" i="3"/>
  <c r="J45" i="3"/>
  <c r="C34" i="12" s="1"/>
  <c r="E34" i="12" s="1"/>
  <c r="J47" i="3"/>
  <c r="J51" i="3"/>
  <c r="G45" i="2" s="1"/>
  <c r="J64" i="3"/>
  <c r="J19" i="3"/>
  <c r="C21" i="12" s="1"/>
  <c r="E21" i="12" s="1"/>
  <c r="J121" i="3"/>
  <c r="J130" i="3"/>
  <c r="C91" i="12" s="1"/>
  <c r="I38" i="4"/>
  <c r="I40" i="4" s="1"/>
  <c r="I101" i="4"/>
  <c r="I111" i="4"/>
  <c r="I122" i="4"/>
  <c r="J59" i="4"/>
  <c r="I25" i="4"/>
  <c r="H101" i="4"/>
  <c r="H111" i="4"/>
  <c r="H122" i="4"/>
  <c r="H133" i="4"/>
  <c r="H54" i="4"/>
  <c r="H38" i="4"/>
  <c r="H40" i="4" s="1"/>
  <c r="H29" i="6"/>
  <c r="H31" i="6"/>
  <c r="H56" i="6"/>
  <c r="H64" i="6" s="1"/>
  <c r="H73" i="6" s="1"/>
  <c r="H43" i="6"/>
  <c r="H45" i="6"/>
  <c r="F31" i="6"/>
  <c r="F64" i="6" s="1"/>
  <c r="F73" i="6" s="1"/>
  <c r="D56" i="6"/>
  <c r="D43" i="6"/>
  <c r="D45" i="6"/>
  <c r="D31" i="6"/>
  <c r="D64" i="6" s="1"/>
  <c r="D73" i="6" s="1"/>
  <c r="H100" i="6"/>
  <c r="H104" i="6" s="1"/>
  <c r="D140" i="6"/>
  <c r="D104" i="6"/>
  <c r="D127" i="6"/>
  <c r="D116" i="6"/>
  <c r="F140" i="6"/>
  <c r="F127" i="6"/>
  <c r="F104" i="6"/>
  <c r="H127" i="6"/>
  <c r="H146" i="6" s="1"/>
  <c r="H116" i="6"/>
  <c r="H98" i="6"/>
  <c r="H85" i="6"/>
  <c r="H140" i="6"/>
  <c r="D31" i="7"/>
  <c r="D66" i="7" s="1"/>
  <c r="D75" i="7" s="1"/>
  <c r="D139" i="7"/>
  <c r="D145" i="7" s="1"/>
  <c r="D150" i="7" s="1"/>
  <c r="J21" i="7"/>
  <c r="I139" i="7"/>
  <c r="I145" i="7" s="1"/>
  <c r="I150" i="7" s="1"/>
  <c r="I152" i="7" s="1"/>
  <c r="J11" i="7"/>
  <c r="H29" i="7"/>
  <c r="H31" i="7" s="1"/>
  <c r="J29" i="7"/>
  <c r="J58" i="7"/>
  <c r="I31" i="7"/>
  <c r="I75" i="7"/>
  <c r="J44" i="7"/>
  <c r="J46" i="7" s="1"/>
  <c r="H58" i="7"/>
  <c r="H139" i="7"/>
  <c r="H145" i="7"/>
  <c r="H150" i="7" s="1"/>
  <c r="F31" i="7"/>
  <c r="F66" i="7" s="1"/>
  <c r="F75" i="7" s="1"/>
  <c r="F139" i="7"/>
  <c r="F145" i="7"/>
  <c r="F150" i="7" s="1"/>
  <c r="H44" i="7"/>
  <c r="H46" i="7"/>
  <c r="H85" i="7"/>
  <c r="H87" i="7"/>
  <c r="H94" i="7"/>
  <c r="H96" i="7"/>
  <c r="H100" i="7"/>
  <c r="H102" i="7"/>
  <c r="H106" i="7" s="1"/>
  <c r="H118" i="7"/>
  <c r="H124" i="7"/>
  <c r="H129" i="7" s="1"/>
  <c r="H126" i="7"/>
  <c r="H127" i="7"/>
  <c r="J61" i="3"/>
  <c r="I16" i="3"/>
  <c r="I39" i="3"/>
  <c r="I41" i="3" s="1"/>
  <c r="I53" i="3"/>
  <c r="I99" i="3"/>
  <c r="I109" i="3"/>
  <c r="I118" i="3"/>
  <c r="I133" i="3" s="1"/>
  <c r="I139" i="3" s="1"/>
  <c r="I128" i="3"/>
  <c r="J37" i="3"/>
  <c r="G34" i="2" s="1"/>
  <c r="H109" i="3"/>
  <c r="H118" i="3"/>
  <c r="H128" i="3"/>
  <c r="H24" i="3"/>
  <c r="H39" i="3"/>
  <c r="H41" i="3" s="1"/>
  <c r="I28" i="10"/>
  <c r="J13" i="10"/>
  <c r="J14" i="10"/>
  <c r="J15" i="10"/>
  <c r="J26" i="10"/>
  <c r="J27" i="10"/>
  <c r="J8" i="10"/>
  <c r="J19" i="10"/>
  <c r="J21" i="10"/>
  <c r="J23" i="10"/>
  <c r="J30" i="10"/>
  <c r="J32" i="10"/>
  <c r="J34" i="10"/>
  <c r="I17" i="10"/>
  <c r="J16" i="10"/>
  <c r="J111" i="4"/>
  <c r="F36" i="10"/>
  <c r="I24" i="3" l="1"/>
  <c r="J16" i="3"/>
  <c r="J139" i="7"/>
  <c r="J145" i="7" s="1"/>
  <c r="J150" i="7" s="1"/>
  <c r="D62" i="12"/>
  <c r="D88" i="2"/>
  <c r="C62" i="12"/>
  <c r="C69" i="12" s="1"/>
  <c r="C88" i="2"/>
  <c r="F110" i="2"/>
  <c r="F114" i="2" s="1"/>
  <c r="F121" i="2" s="1"/>
  <c r="J87" i="3"/>
  <c r="E57" i="12"/>
  <c r="H149" i="6"/>
  <c r="H66" i="7"/>
  <c r="H75" i="7" s="1"/>
  <c r="H152" i="7" s="1"/>
  <c r="D152" i="7"/>
  <c r="J31" i="7"/>
  <c r="J66" i="7" s="1"/>
  <c r="J75" i="7" s="1"/>
  <c r="J38" i="4"/>
  <c r="J40" i="4" s="1"/>
  <c r="J128" i="3"/>
  <c r="D46" i="2"/>
  <c r="F24" i="2"/>
  <c r="F52" i="2" s="1"/>
  <c r="F59" i="2" s="1"/>
  <c r="F63" i="2" s="1"/>
  <c r="I36" i="10"/>
  <c r="I46" i="10" s="1"/>
  <c r="J133" i="4"/>
  <c r="D146" i="6"/>
  <c r="D149" i="6" s="1"/>
  <c r="C20" i="12"/>
  <c r="E20" i="12" s="1"/>
  <c r="C36" i="12"/>
  <c r="E36" i="12" s="1"/>
  <c r="G15" i="2"/>
  <c r="G100" i="2"/>
  <c r="C13" i="21"/>
  <c r="J118" i="3"/>
  <c r="C56" i="12"/>
  <c r="J24" i="3"/>
  <c r="F146" i="6"/>
  <c r="F149" i="6"/>
  <c r="F152" i="7"/>
  <c r="E68" i="12"/>
  <c r="E17" i="12"/>
  <c r="G118" i="2"/>
  <c r="E52" i="2"/>
  <c r="E59" i="2" s="1"/>
  <c r="E63" i="2" s="1"/>
  <c r="E16" i="12"/>
  <c r="G29" i="2"/>
  <c r="C29" i="12"/>
  <c r="E29" i="12" s="1"/>
  <c r="G99" i="2"/>
  <c r="D79" i="12"/>
  <c r="E79" i="12" s="1"/>
  <c r="E66" i="12"/>
  <c r="E58" i="12"/>
  <c r="G107" i="2"/>
  <c r="C86" i="12"/>
  <c r="E86" i="12" s="1"/>
  <c r="E67" i="12"/>
  <c r="E63" i="12"/>
  <c r="E64" i="12"/>
  <c r="D78" i="12"/>
  <c r="E78" i="12" s="1"/>
  <c r="G39" i="2"/>
  <c r="C33" i="12"/>
  <c r="E33" i="12" s="1"/>
  <c r="E91" i="12"/>
  <c r="E18" i="12"/>
  <c r="E81" i="12"/>
  <c r="E73" i="12"/>
  <c r="E65" i="12"/>
  <c r="F12" i="21"/>
  <c r="E110" i="2"/>
  <c r="E114" i="2" s="1"/>
  <c r="D13" i="21"/>
  <c r="J17" i="10"/>
  <c r="C95" i="12"/>
  <c r="J109" i="3"/>
  <c r="H133" i="3"/>
  <c r="C94" i="2"/>
  <c r="J53" i="3"/>
  <c r="J99" i="3"/>
  <c r="H139" i="4"/>
  <c r="H146" i="4" s="1"/>
  <c r="J122" i="4"/>
  <c r="J101" i="4"/>
  <c r="J88" i="4"/>
  <c r="J25" i="4"/>
  <c r="F139" i="4"/>
  <c r="F146" i="4" s="1"/>
  <c r="H25" i="4"/>
  <c r="H61" i="4" s="1"/>
  <c r="H69" i="4" s="1"/>
  <c r="H73" i="4" s="1"/>
  <c r="F133" i="3"/>
  <c r="F139" i="3" s="1"/>
  <c r="F11" i="21"/>
  <c r="H59" i="3"/>
  <c r="H69" i="3" s="1"/>
  <c r="H73" i="3" s="1"/>
  <c r="G40" i="2"/>
  <c r="C40" i="12"/>
  <c r="E40" i="12" s="1"/>
  <c r="G50" i="2"/>
  <c r="C39" i="12"/>
  <c r="E39" i="12" s="1"/>
  <c r="G49" i="2"/>
  <c r="G41" i="2"/>
  <c r="G108" i="2"/>
  <c r="C110" i="2"/>
  <c r="G97" i="2"/>
  <c r="J39" i="3"/>
  <c r="J41" i="3" s="1"/>
  <c r="G109" i="2"/>
  <c r="G14" i="2"/>
  <c r="D95" i="12"/>
  <c r="F61" i="4"/>
  <c r="D110" i="2"/>
  <c r="G106" i="2"/>
  <c r="I61" i="4"/>
  <c r="I69" i="4" s="1"/>
  <c r="I73" i="4" s="1"/>
  <c r="G11" i="2"/>
  <c r="G54" i="2"/>
  <c r="J28" i="10"/>
  <c r="G87" i="2"/>
  <c r="I59" i="3"/>
  <c r="I69" i="3" s="1"/>
  <c r="I73" i="3" s="1"/>
  <c r="I142" i="3" s="1"/>
  <c r="G19" i="2"/>
  <c r="G92" i="2"/>
  <c r="G112" i="2"/>
  <c r="G21" i="2"/>
  <c r="G12" i="2"/>
  <c r="D24" i="2"/>
  <c r="D78" i="2"/>
  <c r="G42" i="2"/>
  <c r="G31" i="2"/>
  <c r="C35" i="2"/>
  <c r="C36" i="2" s="1"/>
  <c r="D75" i="12"/>
  <c r="G91" i="2"/>
  <c r="D94" i="2"/>
  <c r="I139" i="4"/>
  <c r="G77" i="2"/>
  <c r="G76" i="2"/>
  <c r="C103" i="2"/>
  <c r="G98" i="2"/>
  <c r="G10" i="2"/>
  <c r="D103" i="2"/>
  <c r="C43" i="12"/>
  <c r="G43" i="2"/>
  <c r="C46" i="2"/>
  <c r="F59" i="3"/>
  <c r="F69" i="3" s="1"/>
  <c r="F73" i="3" s="1"/>
  <c r="E13" i="21"/>
  <c r="F10" i="21"/>
  <c r="D89" i="12"/>
  <c r="C75" i="12"/>
  <c r="D59" i="12"/>
  <c r="C82" i="12"/>
  <c r="D69" i="12"/>
  <c r="D25" i="12"/>
  <c r="D41" i="12" s="1"/>
  <c r="D46" i="12" s="1"/>
  <c r="G101" i="2"/>
  <c r="G86" i="2"/>
  <c r="G85" i="2"/>
  <c r="H85" i="2" s="1"/>
  <c r="G83" i="2"/>
  <c r="G81" i="2"/>
  <c r="G27" i="2"/>
  <c r="G22" i="2"/>
  <c r="G20" i="2"/>
  <c r="G84" i="2"/>
  <c r="G82" i="2"/>
  <c r="J152" i="7" l="1"/>
  <c r="D114" i="2"/>
  <c r="D121" i="2" s="1"/>
  <c r="E62" i="12"/>
  <c r="F123" i="2"/>
  <c r="C30" i="12"/>
  <c r="E30" i="12" s="1"/>
  <c r="C19" i="12"/>
  <c r="E19" i="12" s="1"/>
  <c r="H15" i="2"/>
  <c r="G18" i="2"/>
  <c r="F69" i="4"/>
  <c r="F73" i="4" s="1"/>
  <c r="J133" i="3"/>
  <c r="J139" i="3" s="1"/>
  <c r="D52" i="2"/>
  <c r="D59" i="2" s="1"/>
  <c r="D63" i="2" s="1"/>
  <c r="G116" i="2"/>
  <c r="J59" i="3"/>
  <c r="J69" i="3" s="1"/>
  <c r="J73" i="3" s="1"/>
  <c r="J61" i="4"/>
  <c r="J69" i="4" s="1"/>
  <c r="J73" i="4" s="1"/>
  <c r="F13" i="21"/>
  <c r="D82" i="12"/>
  <c r="D93" i="12" s="1"/>
  <c r="D97" i="12" s="1"/>
  <c r="D101" i="12" s="1"/>
  <c r="E56" i="12"/>
  <c r="C59" i="12"/>
  <c r="E59" i="12" s="1"/>
  <c r="C78" i="2"/>
  <c r="G75" i="2"/>
  <c r="G78" i="2" s="1"/>
  <c r="J139" i="4"/>
  <c r="J146" i="4" s="1"/>
  <c r="H149" i="4"/>
  <c r="C37" i="12"/>
  <c r="E37" i="12" s="1"/>
  <c r="H34" i="2"/>
  <c r="G94" i="2"/>
  <c r="H94" i="2" s="1"/>
  <c r="E75" i="12"/>
  <c r="C89" i="12"/>
  <c r="E89" i="12" s="1"/>
  <c r="E95" i="12"/>
  <c r="E69" i="12"/>
  <c r="G110" i="2"/>
  <c r="H110" i="2" s="1"/>
  <c r="H112" i="2" s="1"/>
  <c r="F46" i="10"/>
  <c r="H139" i="3"/>
  <c r="H142" i="3" s="1"/>
  <c r="G16" i="2"/>
  <c r="C24" i="2"/>
  <c r="H22" i="2" s="1"/>
  <c r="F142" i="3"/>
  <c r="H101" i="2"/>
  <c r="D142" i="3"/>
  <c r="I146" i="4"/>
  <c r="I149" i="4" s="1"/>
  <c r="G35" i="2"/>
  <c r="G36" i="2" s="1"/>
  <c r="G88" i="2"/>
  <c r="G103" i="2"/>
  <c r="G46" i="2"/>
  <c r="G114" i="2" l="1"/>
  <c r="G121" i="2" s="1"/>
  <c r="C114" i="2"/>
  <c r="C121" i="2" s="1"/>
  <c r="G24" i="2"/>
  <c r="G52" i="2" s="1"/>
  <c r="C25" i="12"/>
  <c r="E25" i="12" s="1"/>
  <c r="J142" i="3"/>
  <c r="J149" i="4"/>
  <c r="E121" i="2"/>
  <c r="E123" i="2" s="1"/>
  <c r="D123" i="2"/>
  <c r="E82" i="12"/>
  <c r="H16" i="2"/>
  <c r="C93" i="12"/>
  <c r="E93" i="12" s="1"/>
  <c r="E43" i="12"/>
  <c r="C52" i="2"/>
  <c r="C59" i="2" s="1"/>
  <c r="C63" i="2" s="1"/>
  <c r="H103" i="2"/>
  <c r="H113" i="2"/>
  <c r="G56" i="2"/>
  <c r="C123" i="2" l="1"/>
  <c r="H23" i="2"/>
  <c r="C41" i="12"/>
  <c r="E41" i="12" s="1"/>
  <c r="C97" i="12"/>
  <c r="G59" i="2"/>
  <c r="H63" i="2" s="1"/>
  <c r="H59" i="2"/>
  <c r="C46" i="12" l="1"/>
  <c r="E46" i="12" s="1"/>
  <c r="H114" i="2"/>
  <c r="G63" i="2"/>
  <c r="G123" i="2" s="1"/>
  <c r="F149" i="4"/>
  <c r="E97" i="12"/>
  <c r="H9" i="10"/>
  <c r="J9" i="10" s="1"/>
  <c r="J10" i="10" s="1"/>
  <c r="J36" i="10" s="1"/>
  <c r="J46" i="10" s="1"/>
  <c r="H36" i="10"/>
  <c r="H46" i="10" s="1"/>
  <c r="E101" i="12" l="1"/>
  <c r="C101" i="12"/>
</calcChain>
</file>

<file path=xl/sharedStrings.xml><?xml version="1.0" encoding="utf-8"?>
<sst xmlns="http://schemas.openxmlformats.org/spreadsheetml/2006/main" count="772" uniqueCount="308">
  <si>
    <t>NOTICE OF PUBLIC HEARING</t>
  </si>
  <si>
    <t>SUMMARY OF ESTIMATED REVENUES</t>
  </si>
  <si>
    <t>GOVERNMENTAL FUNDS</t>
  </si>
  <si>
    <t>TOTAL</t>
  </si>
  <si>
    <t>GENERAL</t>
  </si>
  <si>
    <t>SPECIAL</t>
  </si>
  <si>
    <t xml:space="preserve">CAPITAL </t>
  </si>
  <si>
    <t>DEBT</t>
  </si>
  <si>
    <t>APPROP</t>
  </si>
  <si>
    <t>ESTIMATE OF REVENUES:</t>
  </si>
  <si>
    <t>SERVICE</t>
  </si>
  <si>
    <t>FUNDS</t>
  </si>
  <si>
    <t>LOCAL SOURCES OF REVENUES:</t>
  </si>
  <si>
    <t>Revenue In Lieu of Taxes</t>
  </si>
  <si>
    <t>Tuition and Fees</t>
  </si>
  <si>
    <t>Earnings on Investments</t>
  </si>
  <si>
    <t>Rentals &amp; Commissions</t>
  </si>
  <si>
    <t>Reimbursements</t>
  </si>
  <si>
    <t>Other Local Revenue</t>
  </si>
  <si>
    <t>Food Service Revenue</t>
  </si>
  <si>
    <t>STATE SOURCES OF REVENUE:</t>
  </si>
  <si>
    <t>FEDERAL SOURCES OF REVENUES:</t>
  </si>
  <si>
    <t>Individuals With Disabilities</t>
  </si>
  <si>
    <t>Child Nutrition Programs</t>
  </si>
  <si>
    <t>Federal Vocational Education</t>
  </si>
  <si>
    <t>Return of Assets</t>
  </si>
  <si>
    <t>Refund of Curr Yr Expenditures</t>
  </si>
  <si>
    <t xml:space="preserve">      TOTAL  REVENUE</t>
  </si>
  <si>
    <t>TOTAL FINANCING SOURCES</t>
  </si>
  <si>
    <t>SUMMARY OF ESTIMATED EXPENDITURES</t>
  </si>
  <si>
    <t>PROPOSED USES</t>
  </si>
  <si>
    <t xml:space="preserve"> FUND</t>
  </si>
  <si>
    <t>REVENUES</t>
  </si>
  <si>
    <t>INSTRUCTION:</t>
  </si>
  <si>
    <t>SUPPORT SERVICES:</t>
  </si>
  <si>
    <t>Support Serv-Students</t>
  </si>
  <si>
    <t>Support Serv-Gen Admin</t>
  </si>
  <si>
    <t>Support Serv-School Admin</t>
  </si>
  <si>
    <t>Support Serv-Business</t>
  </si>
  <si>
    <t>Student Transportation Services</t>
  </si>
  <si>
    <t xml:space="preserve">     TOTAL SUPPORT SERVICES</t>
  </si>
  <si>
    <t>Site Improvement Services</t>
  </si>
  <si>
    <t>Bldg Improvement Services</t>
  </si>
  <si>
    <t xml:space="preserve">    TOTAL FACIL  ACQ &amp; CONST SERV</t>
  </si>
  <si>
    <t>OTHER OUTLAYS:</t>
  </si>
  <si>
    <t>Debt Service</t>
  </si>
  <si>
    <t>Clearing Account</t>
  </si>
  <si>
    <t>Reserve for Contingency</t>
  </si>
  <si>
    <t>Reserve for Under - Collection</t>
  </si>
  <si>
    <t xml:space="preserve">     TOTAL OTHER OUTLAYS</t>
  </si>
  <si>
    <t>OTHER USES</t>
  </si>
  <si>
    <t>TOTAL PROPOSED USES</t>
  </si>
  <si>
    <t>APPROPRIATED</t>
  </si>
  <si>
    <t>REVENUE SOURCES</t>
  </si>
  <si>
    <t>GENERAL FUND</t>
  </si>
  <si>
    <t>IMPROVEMENTS</t>
  </si>
  <si>
    <t>(31)</t>
  </si>
  <si>
    <t>(41)</t>
  </si>
  <si>
    <t>Ad Valorem Tax Levy (current)</t>
  </si>
  <si>
    <t>Ad Valorem Tax Levy (prior)</t>
  </si>
  <si>
    <t>1210  Adult Education</t>
  </si>
  <si>
    <t>1290  Other Tuition and Fees</t>
  </si>
  <si>
    <t>Total Tuition and Fees</t>
  </si>
  <si>
    <t xml:space="preserve">Earnings on Investments </t>
  </si>
  <si>
    <t>Rentals, Disposals and Commissions</t>
  </si>
  <si>
    <t>Total Other Sources of Local Revenue</t>
  </si>
  <si>
    <t xml:space="preserve">     TOTAL  LOCAL SOURCES OF REVENUE</t>
  </si>
  <si>
    <t>STATE SOURCES OF REVENUES:</t>
  </si>
  <si>
    <t>Department of Human Services</t>
  </si>
  <si>
    <t>Other State Agencies</t>
  </si>
  <si>
    <t>3810  Formula Operations</t>
  </si>
  <si>
    <t>3830  Business &amp; Industry Services</t>
  </si>
  <si>
    <t>3840  Adult Training</t>
  </si>
  <si>
    <t>3850  Other Vocational Aid</t>
  </si>
  <si>
    <t>3860  Other Voc &amp; Tech Educ Series</t>
  </si>
  <si>
    <t>3890  Other State Vocational Grants</t>
  </si>
  <si>
    <t>Total State Vocational Programs</t>
  </si>
  <si>
    <t xml:space="preserve">      TOTAL STATE SOURCES OF REVENUES</t>
  </si>
  <si>
    <t>Federal Rehab Services Act: OJT</t>
  </si>
  <si>
    <t>Welfare to Work</t>
  </si>
  <si>
    <t>Child Nutrition Program</t>
  </si>
  <si>
    <t>Carl Perkins Voc &amp; Applied Tech Act</t>
  </si>
  <si>
    <t>Business &amp; Industry Services</t>
  </si>
  <si>
    <t>Job Training Partnership Act</t>
  </si>
  <si>
    <t>Federal Student Financial Aids</t>
  </si>
  <si>
    <t xml:space="preserve">      TOTAL FEDERAL SOURCES OF REVENUES</t>
  </si>
  <si>
    <t>NON-REVENUE RECEIPTS:</t>
  </si>
  <si>
    <t>Refund of Current Year Expenditures</t>
  </si>
  <si>
    <t>TOTAL REVENUE</t>
  </si>
  <si>
    <t>Fund Balance</t>
  </si>
  <si>
    <t>Lapsed Appropriations from Prior Year</t>
  </si>
  <si>
    <t>TOTAL ALL SOURCES</t>
  </si>
  <si>
    <t>PROPOSED EXPENDITURES</t>
  </si>
  <si>
    <t>INSTRUCTION</t>
  </si>
  <si>
    <t>CLIENT BASED PROGRAMS</t>
  </si>
  <si>
    <t>Support Services - Students</t>
  </si>
  <si>
    <t>Support Services - Instructional Staff</t>
  </si>
  <si>
    <t>Support Services - General Administration</t>
  </si>
  <si>
    <t>Support Services - School Administration</t>
  </si>
  <si>
    <t>Support Services - Business</t>
  </si>
  <si>
    <t>Operation &amp; Maint of Plant Services</t>
  </si>
  <si>
    <t>Support Services Central</t>
  </si>
  <si>
    <t xml:space="preserve">      TOTAL SUPPORT SERVICES</t>
  </si>
  <si>
    <t>OTHER SUPPORT SERVICES</t>
  </si>
  <si>
    <t>OPERATION OF NON-INSTRUCTION</t>
  </si>
  <si>
    <t xml:space="preserve">   SERVICES:</t>
  </si>
  <si>
    <t>Child Nutrition Programs Operations</t>
  </si>
  <si>
    <t>Other Enterprise Service Operations</t>
  </si>
  <si>
    <t>Community Service Operations</t>
  </si>
  <si>
    <t xml:space="preserve">     TOTAL OPERATION OF NON-</t>
  </si>
  <si>
    <t>FACILITIES ACQUISITION AND CON-</t>
  </si>
  <si>
    <t xml:space="preserve">   STRUCTION SERVICES:</t>
  </si>
  <si>
    <t xml:space="preserve">Supv of Facilities and Acquisition </t>
  </si>
  <si>
    <t xml:space="preserve">   Construction</t>
  </si>
  <si>
    <t xml:space="preserve">Building Acquisition and Construction </t>
  </si>
  <si>
    <t xml:space="preserve">   Services</t>
  </si>
  <si>
    <t>Building Improvement Services</t>
  </si>
  <si>
    <t xml:space="preserve">     TOTAL FACILITIES ACQUISITION &amp;</t>
  </si>
  <si>
    <t xml:space="preserve">  CONSTRUCTION SERVICES</t>
  </si>
  <si>
    <t>Lapsed Encumbrances</t>
  </si>
  <si>
    <t>Cash Forward</t>
  </si>
  <si>
    <t>TOTAL USES</t>
  </si>
  <si>
    <t>ACTUAL</t>
  </si>
  <si>
    <t>BUDGET</t>
  </si>
  <si>
    <t>GENERAL FUND (11)</t>
  </si>
  <si>
    <t>Estopped Warrants and Adjustments</t>
  </si>
  <si>
    <t>OTHER SUPPORT SERVICES:</t>
  </si>
  <si>
    <t>REPAYMENTS</t>
  </si>
  <si>
    <t>BUILDING FUND (21)</t>
  </si>
  <si>
    <t xml:space="preserve">Total Earnings on Investments </t>
  </si>
  <si>
    <t>Non-Revenue Receipts:</t>
  </si>
  <si>
    <t>Transfer to Other Fund</t>
  </si>
  <si>
    <t>Correcting Entry</t>
  </si>
  <si>
    <t>Ad valorem Tax Levy (current)</t>
  </si>
  <si>
    <t>State Sources of Revenue:</t>
  </si>
  <si>
    <t xml:space="preserve">         INSTRUCTIONAL SERVICES</t>
  </si>
  <si>
    <t>BOND BUILDING FUND (31)</t>
  </si>
  <si>
    <t>Total Earnings on Investments</t>
  </si>
  <si>
    <t>VT - 21, FRANCIS TUTTLE VOCATIONAL -TECHNICAL SCHOOL DISTRICT</t>
  </si>
  <si>
    <t>Total Support Services - Business</t>
  </si>
  <si>
    <t>DEBT SERVICE FUND (41)</t>
  </si>
  <si>
    <t>Other Sources of Local Revenue</t>
  </si>
  <si>
    <t>Federal Sources of Revenue:</t>
  </si>
  <si>
    <t>Total Support Services - Students</t>
  </si>
  <si>
    <t>Total Support Services - Instructional Staff</t>
  </si>
  <si>
    <t>Total Support Services Central</t>
  </si>
  <si>
    <t>Fund Balance - Unreserved</t>
  </si>
  <si>
    <t>SALARIES &amp; WAGES</t>
  </si>
  <si>
    <t>Full Time Employees</t>
  </si>
  <si>
    <t>Part Time Employees</t>
  </si>
  <si>
    <t>EMPLOYEE BENEFITS</t>
  </si>
  <si>
    <t>Social Security Contributions</t>
  </si>
  <si>
    <t>Teachers Retirement Contributions</t>
  </si>
  <si>
    <t>Other Employee Benefits</t>
  </si>
  <si>
    <t>TOTAL SALARIES &amp; WAGES</t>
  </si>
  <si>
    <t>TOTAL EMPLOYEE BENEFITS</t>
  </si>
  <si>
    <t>PROFESSIONAL &amp; TECHNICAL SERVICES</t>
  </si>
  <si>
    <t>OTHER PURCHASED SERVICES</t>
  </si>
  <si>
    <t>PROPERTY</t>
  </si>
  <si>
    <t>OTHER EXPENDITURES</t>
  </si>
  <si>
    <t>INTRA FUND TRANSFERS</t>
  </si>
  <si>
    <t>TOTAL EXPENDITURES</t>
  </si>
  <si>
    <t>General Supplies &amp; Materials</t>
  </si>
  <si>
    <t>TOTAL SUPPLIES &amp; MATERIALS</t>
  </si>
  <si>
    <t>SUPPLIES &amp; MATERIALS</t>
  </si>
  <si>
    <t>Group Insurance</t>
  </si>
  <si>
    <t>Books &amp; Specialized Supplies</t>
  </si>
  <si>
    <t>Construction Services</t>
  </si>
  <si>
    <t>(21)</t>
  </si>
  <si>
    <t>FRANCIS TUTTLE VOCATIONAL -TECHNICAL SCHOOL DISTRICT, VT - 21</t>
  </si>
  <si>
    <t>SUMMARY OF ESTIMATED EXPENDITURES BY OBJECT</t>
  </si>
  <si>
    <t>Architecture and Engineering Services</t>
  </si>
  <si>
    <t>TOTAL PROPOSED EXPENDITURES</t>
  </si>
  <si>
    <t>CHANGES</t>
  </si>
  <si>
    <t>OPERATION OF NON-INSTRUCTION SERVICES:</t>
  </si>
  <si>
    <t xml:space="preserve">       TOTAL NON- INSTRUCTION SERVICES</t>
  </si>
  <si>
    <t>FACILITIES ACQUISITION AND CONSTRUCTION</t>
  </si>
  <si>
    <t xml:space="preserve">     TOTAL FACILITIES &amp; CONSTRUCTION</t>
  </si>
  <si>
    <t xml:space="preserve">     TOTAL  LOCAL REVENUE</t>
  </si>
  <si>
    <t xml:space="preserve">      TOTAL STATE REVENUE</t>
  </si>
  <si>
    <t xml:space="preserve">      TOTAL FEDERAL REVENUE</t>
  </si>
  <si>
    <t xml:space="preserve">     TOTAL NON-INSTRUCTIONAL SERVICES</t>
  </si>
  <si>
    <t>FACILITIES ACQUISITION AND CONSTRUCTION:</t>
  </si>
  <si>
    <t xml:space="preserve">      TOTAL STATE REVENUES</t>
  </si>
  <si>
    <t>Other State Vocational Grants</t>
  </si>
  <si>
    <t>Ad Valorem Tax Levy (cur)</t>
  </si>
  <si>
    <t xml:space="preserve">     TOTAL LOCAL REVENUE</t>
  </si>
  <si>
    <t xml:space="preserve">     TOTAL STATE REVENUE</t>
  </si>
  <si>
    <t>Operation &amp; Maint of Plant</t>
  </si>
  <si>
    <t xml:space="preserve">Community Service </t>
  </si>
  <si>
    <t xml:space="preserve">    TOTAL NON-INSTRUCTIONAL SERV</t>
  </si>
  <si>
    <t xml:space="preserve">Fund Balance </t>
  </si>
  <si>
    <t>Transfer to Other Funds</t>
  </si>
  <si>
    <t>Transfer from Other Funds</t>
  </si>
  <si>
    <t>Transfers from Other Funds</t>
  </si>
  <si>
    <t>Architecture &amp; Engineering Services</t>
  </si>
  <si>
    <t>FRANCIS TUTTLE TECHNOLOGY CENTER</t>
  </si>
  <si>
    <t xml:space="preserve"> </t>
  </si>
  <si>
    <t>Site Acquisition</t>
  </si>
  <si>
    <t>State Vocational Programs</t>
  </si>
  <si>
    <t>FINAL</t>
  </si>
  <si>
    <t>CERTIFICATION OF EXCISE BOARD</t>
  </si>
  <si>
    <t>COUNTY OF OKLAHOMA</t>
  </si>
  <si>
    <t>BUILDING FUND</t>
  </si>
  <si>
    <t>SINKING FUND</t>
  </si>
  <si>
    <t>at __________________________ Oklahoma.</t>
  </si>
  <si>
    <t xml:space="preserve">                           Member</t>
  </si>
  <si>
    <t>Chairman of the County Excise Board</t>
  </si>
  <si>
    <t>Attest:</t>
  </si>
  <si>
    <t>Secretary of the County Excise Board</t>
  </si>
  <si>
    <t>* Mill Levy is based on Oklahoma County Millage Adjustment Factor.</t>
  </si>
  <si>
    <t>LEVY SHEET</t>
  </si>
  <si>
    <t>Net Assessed</t>
  </si>
  <si>
    <t>General</t>
  </si>
  <si>
    <t>Building</t>
  </si>
  <si>
    <t>County</t>
  </si>
  <si>
    <t>Valuation</t>
  </si>
  <si>
    <t>Millage</t>
  </si>
  <si>
    <t>Fund</t>
  </si>
  <si>
    <t>Oklahoma</t>
  </si>
  <si>
    <t>Total</t>
  </si>
  <si>
    <t>REAL</t>
  </si>
  <si>
    <t>HOMESTEAD</t>
  </si>
  <si>
    <t>PERSONAL</t>
  </si>
  <si>
    <t>PUBLIC</t>
  </si>
  <si>
    <t>GROSS</t>
  </si>
  <si>
    <t>EXEMPTION</t>
  </si>
  <si>
    <t>NET</t>
  </si>
  <si>
    <t>Check Total</t>
  </si>
  <si>
    <t>Dept of Labor</t>
  </si>
  <si>
    <t>AMENDED</t>
  </si>
  <si>
    <t>&amp; VETERAN</t>
  </si>
  <si>
    <t>ASSESSED</t>
  </si>
  <si>
    <t>VALUATION</t>
  </si>
  <si>
    <t>TOTAL NET</t>
  </si>
  <si>
    <t>NON-INSTRUCTIONAL SERVICE:</t>
  </si>
  <si>
    <t>FACILITY  ACQ &amp; CONSTRUCTION:</t>
  </si>
  <si>
    <t xml:space="preserve">Student Transportation </t>
  </si>
  <si>
    <t xml:space="preserve">      TOTAL INSTRUCTIONAL SERVICES</t>
  </si>
  <si>
    <t>Instruction:  Adult &amp; Career Development</t>
  </si>
  <si>
    <t>Instruction:  Client Based</t>
  </si>
  <si>
    <t>Instruction:  Career Clusters</t>
  </si>
  <si>
    <t xml:space="preserve">     TOTAL INSTRUCTIONAL SERVICES</t>
  </si>
  <si>
    <t>INSTRUCTIONAL SERVICES</t>
  </si>
  <si>
    <t>Sale of Property</t>
  </si>
  <si>
    <t>Carl Perkins Voc &amp; Tech Education</t>
  </si>
  <si>
    <t>State Student Financial Aids</t>
  </si>
  <si>
    <t>Formula Funding</t>
  </si>
  <si>
    <t>Adult Training</t>
  </si>
  <si>
    <t xml:space="preserve">Enterprise Service </t>
  </si>
  <si>
    <t>FY  2010-11</t>
  </si>
  <si>
    <t>Personal Property</t>
  </si>
  <si>
    <t>Public Service Property</t>
  </si>
  <si>
    <t>Net Real Property</t>
  </si>
  <si>
    <t xml:space="preserve">   Less 5% Reserve</t>
  </si>
  <si>
    <t>Other Voc &amp; Tech Educ Series</t>
  </si>
  <si>
    <t>State Dept of Education - Prof Development</t>
  </si>
  <si>
    <t>State Dept of Education</t>
  </si>
  <si>
    <t>3820  State Student Financial Aids</t>
  </si>
  <si>
    <t>CAPITAL</t>
  </si>
  <si>
    <t>PROJECTS</t>
  </si>
  <si>
    <t>FY  2011-12</t>
  </si>
  <si>
    <t xml:space="preserve">Federal Grants </t>
  </si>
  <si>
    <t>Total State Career Tech Funding</t>
  </si>
  <si>
    <t>3850  TANF &amp; Dropout Recovery</t>
  </si>
  <si>
    <t>TANF &amp; Dropout Recovery</t>
  </si>
  <si>
    <t>TANF - Welfare to Work</t>
  </si>
  <si>
    <t>Support Serv-Instruct Staff</t>
  </si>
  <si>
    <t>Instruction</t>
  </si>
  <si>
    <t>Client Based Programs</t>
  </si>
  <si>
    <t>Career Cluster Instruction</t>
  </si>
  <si>
    <t>*</t>
  </si>
  <si>
    <t>Fund Balance - Restricted</t>
  </si>
  <si>
    <t>Fund Balance - Unassigned</t>
  </si>
  <si>
    <t>Fund Balance - Unallocated</t>
  </si>
  <si>
    <t>FUND BALANCE</t>
  </si>
  <si>
    <t>Restricted</t>
  </si>
  <si>
    <t>Unassigned</t>
  </si>
  <si>
    <t>Assigned to Encumbrances</t>
  </si>
  <si>
    <t>REVENUE</t>
  </si>
  <si>
    <t>SPECIAL REVENUE</t>
  </si>
  <si>
    <t>3890  Oklahoma Lottery Grant</t>
  </si>
  <si>
    <t>Committed to Temp Cash Flow Deficit</t>
  </si>
  <si>
    <t>Fund Balance - Committed to Cash Flow</t>
  </si>
  <si>
    <t>Fund Balance - Committed to Temp Cash Flow Deficit</t>
  </si>
  <si>
    <t>Fund Balance - Committed to Fund</t>
  </si>
  <si>
    <t>Temp Cash Flow Deficit</t>
  </si>
  <si>
    <t>Committed to Cash Flow</t>
  </si>
  <si>
    <t>Total Uncommitted Funds</t>
  </si>
  <si>
    <t>OPERATE, REPAIR, OR RENT PROPERTY</t>
  </si>
  <si>
    <t>FY  2012-13</t>
  </si>
  <si>
    <t>Estimated Fund Balance, June 30, 2012</t>
  </si>
  <si>
    <t>ABC TECHNOLOGY CENTER</t>
  </si>
  <si>
    <t>(11)</t>
  </si>
  <si>
    <t>ABC TECHNOLOGY CENTER SCHOOL DISTRICT</t>
  </si>
  <si>
    <t>VT-99, OKLAHOMA COUNTY</t>
  </si>
  <si>
    <t>Fiscal Year 2017-18</t>
  </si>
  <si>
    <t>FY  2015-16</t>
  </si>
  <si>
    <t>FY  2016-17</t>
  </si>
  <si>
    <t>FY  2017-18</t>
  </si>
  <si>
    <t>FISCAL YEAR 2017-18</t>
  </si>
  <si>
    <t>County 2</t>
  </si>
  <si>
    <t>County 3</t>
  </si>
  <si>
    <t xml:space="preserve">Sinking </t>
  </si>
  <si>
    <t>Dated this _____________ day of ____________________, 2017,</t>
  </si>
  <si>
    <t>Amended</t>
  </si>
  <si>
    <r>
      <t>Dated at Oklahoma City, Oklahoma this 13</t>
    </r>
    <r>
      <rPr>
        <vertAlign val="superscript"/>
        <sz val="11"/>
        <rFont val="Arial"/>
        <family val="2"/>
      </rPr>
      <t>th</t>
    </r>
    <r>
      <rPr>
        <sz val="11"/>
        <rFont val="Arial"/>
        <family val="2"/>
      </rPr>
      <t xml:space="preserve"> day of June, 2017.</t>
    </r>
  </si>
  <si>
    <t>Published in the_____________, June 15, 2017, Oklahoma City, Oklahoma.</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</si>
</sst>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 #,##0_);\(&quot;$&quot;* #,##0\)"/>
    <numFmt numFmtId="167" formatCode="0.0000%"/>
    <numFmt numFmtId="168" formatCode="0.00\ \ \ \ &quot; mills &quot;"/>
  </numFmts>
  <fonts count="35">
    <font>
      <sz val="10"/>
      <name val="Arial"/>
    </font>
    <font>
      <b/>
      <sz val="10"/>
      <name val="Arial"/>
      <family val="2"/>
    </font>
    <font>
      <sz val="10"/>
      <name val="Arial"/>
      <family val="2"/>
    </font>
    <font>
      <b/>
      <sz val="11"/>
      <name val="Arial Narrow"/>
      <family val="2"/>
    </font>
    <font>
      <sz val="11"/>
      <name val="Arial Narrow"/>
      <family val="2"/>
    </font>
    <font>
      <sz val="8"/>
      <color indexed="10"/>
      <name val="Arial Narrow"/>
      <family val="2"/>
    </font>
    <font>
      <b/>
      <sz val="10"/>
      <name val="Arial"/>
      <family val="2"/>
    </font>
    <font>
      <sz val="10"/>
      <name val="Arial"/>
      <family val="2"/>
    </font>
    <font>
      <sz val="11"/>
      <name val="Arial"/>
      <family val="2"/>
    </font>
    <font>
      <b/>
      <sz val="9"/>
      <name val="Arial"/>
      <family val="2"/>
    </font>
    <font>
      <sz val="9"/>
      <name val="Arial"/>
      <family val="2"/>
    </font>
    <font>
      <sz val="10"/>
      <color indexed="10"/>
      <name val="Arial"/>
      <family val="2"/>
    </font>
    <font>
      <sz val="8"/>
      <color indexed="10"/>
      <name val="Arial"/>
      <family val="2"/>
    </font>
    <font>
      <sz val="9"/>
      <color indexed="10"/>
      <name val="Arial Narrow"/>
      <family val="2"/>
    </font>
    <font>
      <sz val="9"/>
      <name val="Arial Narrow"/>
      <family val="2"/>
    </font>
    <font>
      <b/>
      <sz val="11"/>
      <color indexed="8"/>
      <name val="Arial Narrow"/>
      <family val="2"/>
    </font>
    <font>
      <sz val="11"/>
      <color indexed="8"/>
      <name val="Arial Narrow"/>
      <family val="2"/>
    </font>
    <font>
      <sz val="10"/>
      <color indexed="8"/>
      <name val="Arial"/>
      <family val="2"/>
    </font>
    <font>
      <sz val="10"/>
      <color indexed="8"/>
      <name val="Arial"/>
      <family val="2"/>
    </font>
    <font>
      <vertAlign val="superscript"/>
      <sz val="11"/>
      <name val="Arial"/>
      <family val="2"/>
    </font>
    <font>
      <b/>
      <sz val="11"/>
      <name val="Arial"/>
      <family val="2"/>
    </font>
    <font>
      <sz val="10"/>
      <name val="Geneva"/>
    </font>
    <font>
      <sz val="12"/>
      <name val="Tms Rmn"/>
    </font>
    <font>
      <b/>
      <sz val="12"/>
      <name val="Arial"/>
      <family val="2"/>
    </font>
    <font>
      <b/>
      <sz val="16"/>
      <name val="Arial"/>
      <family val="2"/>
    </font>
    <font>
      <b/>
      <sz val="11"/>
      <name val="Tms Rmn"/>
    </font>
    <font>
      <sz val="11"/>
      <name val="Tms Rmn"/>
    </font>
    <font>
      <b/>
      <sz val="11"/>
      <color indexed="10"/>
      <name val="Arial"/>
      <family val="2"/>
    </font>
    <font>
      <b/>
      <sz val="10"/>
      <color indexed="10"/>
      <name val="Arial"/>
      <family val="2"/>
    </font>
    <font>
      <sz val="12"/>
      <name val="Calibri"/>
      <family val="2"/>
      <scheme val="minor"/>
    </font>
    <font>
      <b/>
      <sz val="14"/>
      <name val="Calibri"/>
      <family val="2"/>
      <scheme val="minor"/>
    </font>
    <font>
      <sz val="14"/>
      <name val="Calibri"/>
      <family val="2"/>
      <scheme val="minor"/>
    </font>
    <font>
      <u/>
      <sz val="12"/>
      <name val="Calibri"/>
      <family val="2"/>
      <scheme val="minor"/>
    </font>
    <font>
      <sz val="10"/>
      <name val="Calibri"/>
      <family val="2"/>
      <scheme val="minor"/>
    </font>
    <font>
      <b/>
      <sz val="8"/>
      <color indexed="10"/>
      <name val="Arial"/>
      <family val="2"/>
    </font>
  </fonts>
  <fills count="4">
    <fill>
      <patternFill patternType="none"/>
    </fill>
    <fill>
      <patternFill patternType="gray125"/>
    </fill>
    <fill>
      <patternFill patternType="solid">
        <fgColor indexed="42"/>
        <bgColor indexed="64"/>
      </patternFill>
    </fill>
    <fill>
      <patternFill patternType="solid">
        <fgColor rgb="FFFFFF00"/>
        <bgColor indexed="64"/>
      </patternFill>
    </fill>
  </fills>
  <borders count="37">
    <border>
      <left/>
      <right/>
      <top/>
      <bottom/>
      <diagonal/>
    </border>
    <border>
      <left/>
      <right/>
      <top/>
      <bottom style="thin">
        <color indexed="64"/>
      </bottom>
      <diagonal/>
    </border>
    <border>
      <left/>
      <right/>
      <top/>
      <bottom style="double">
        <color indexed="64"/>
      </bottom>
      <diagonal/>
    </border>
    <border>
      <left/>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thin">
        <color indexed="8"/>
      </bottom>
      <diagonal/>
    </border>
    <border>
      <left/>
      <right style="medium">
        <color indexed="64"/>
      </right>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double">
        <color indexed="64"/>
      </bottom>
      <diagonal/>
    </border>
    <border>
      <left/>
      <right/>
      <top style="thin">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s>
  <cellStyleXfs count="9">
    <xf numFmtId="0" fontId="0" fillId="0" borderId="0"/>
    <xf numFmtId="43" fontId="2" fillId="0" borderId="0" applyFont="0" applyFill="0" applyBorder="0" applyAlignment="0" applyProtection="0"/>
    <xf numFmtId="4" fontId="21" fillId="0" borderId="0" applyFont="0" applyFill="0" applyBorder="0" applyAlignment="0" applyProtection="0"/>
    <xf numFmtId="44" fontId="2" fillId="0" borderId="0" applyFont="0" applyFill="0" applyBorder="0" applyAlignment="0" applyProtection="0"/>
    <xf numFmtId="8" fontId="21" fillId="0" borderId="0" applyFont="0" applyFill="0" applyBorder="0" applyAlignment="0" applyProtection="0"/>
    <xf numFmtId="0" fontId="2" fillId="0" borderId="0"/>
    <xf numFmtId="0" fontId="21" fillId="0" borderId="0"/>
    <xf numFmtId="0" fontId="22" fillId="0" borderId="0"/>
    <xf numFmtId="0" fontId="22" fillId="0" borderId="0"/>
  </cellStyleXfs>
  <cellXfs count="320">
    <xf numFmtId="0" fontId="0" fillId="0" borderId="0" xfId="0"/>
    <xf numFmtId="0" fontId="3" fillId="0" borderId="0" xfId="0" applyFont="1" applyAlignment="1">
      <alignment horizontal="centerContinuous"/>
    </xf>
    <xf numFmtId="0" fontId="4" fillId="0" borderId="0" xfId="0" applyFont="1" applyAlignment="1">
      <alignment horizontal="centerContinuous"/>
    </xf>
    <xf numFmtId="0" fontId="4" fillId="0" borderId="0" xfId="0" applyFont="1"/>
    <xf numFmtId="0" fontId="4" fillId="0" borderId="0" xfId="0" applyFont="1" applyAlignment="1"/>
    <xf numFmtId="0" fontId="3" fillId="0" borderId="0" xfId="0" applyFont="1"/>
    <xf numFmtId="0" fontId="4" fillId="0" borderId="1" xfId="0" applyFont="1" applyBorder="1"/>
    <xf numFmtId="38" fontId="4" fillId="0" borderId="0" xfId="0" applyNumberFormat="1" applyFont="1" applyAlignment="1"/>
    <xf numFmtId="40" fontId="4" fillId="0" borderId="0" xfId="0" applyNumberFormat="1" applyFont="1" applyBorder="1" applyAlignment="1"/>
    <xf numFmtId="40" fontId="4" fillId="0" borderId="0" xfId="0" applyNumberFormat="1" applyFont="1" applyAlignment="1"/>
    <xf numFmtId="40" fontId="4" fillId="0" borderId="1" xfId="0" applyNumberFormat="1" applyFont="1" applyBorder="1" applyAlignment="1"/>
    <xf numFmtId="38" fontId="4" fillId="0" borderId="0" xfId="0" applyNumberFormat="1" applyFont="1" applyBorder="1" applyAlignment="1"/>
    <xf numFmtId="38" fontId="4" fillId="0" borderId="0" xfId="0" applyNumberFormat="1" applyFont="1"/>
    <xf numFmtId="0" fontId="4" fillId="0" borderId="0" xfId="0" applyNumberFormat="1" applyFont="1" applyAlignment="1">
      <alignment horizontal="centerContinuous"/>
    </xf>
    <xf numFmtId="38" fontId="4" fillId="0" borderId="0" xfId="0" applyNumberFormat="1" applyFont="1" applyAlignment="1">
      <alignment horizontal="centerContinuous"/>
    </xf>
    <xf numFmtId="38" fontId="4" fillId="0" borderId="1" xfId="0" applyNumberFormat="1" applyFont="1" applyBorder="1"/>
    <xf numFmtId="38" fontId="4" fillId="0" borderId="0" xfId="0" applyNumberFormat="1" applyFont="1" applyAlignment="1">
      <alignment horizontal="center"/>
    </xf>
    <xf numFmtId="38" fontId="4" fillId="0" borderId="0" xfId="0" applyNumberFormat="1" applyFont="1" applyBorder="1"/>
    <xf numFmtId="38" fontId="4" fillId="0" borderId="0" xfId="0" applyNumberFormat="1" applyFont="1" applyBorder="1" applyAlignment="1">
      <alignment horizontal="center"/>
    </xf>
    <xf numFmtId="40" fontId="4" fillId="0" borderId="0" xfId="0" applyNumberFormat="1" applyFont="1"/>
    <xf numFmtId="0" fontId="4" fillId="0" borderId="0" xfId="0" applyFont="1" applyAlignment="1">
      <alignment horizontal="center"/>
    </xf>
    <xf numFmtId="0" fontId="4" fillId="0" borderId="0" xfId="0" quotePrefix="1" applyFont="1" applyAlignment="1">
      <alignment horizontal="left"/>
    </xf>
    <xf numFmtId="44" fontId="4" fillId="0" borderId="1" xfId="0" applyNumberFormat="1" applyFont="1" applyBorder="1" applyAlignment="1"/>
    <xf numFmtId="44" fontId="4" fillId="0" borderId="0" xfId="0" applyNumberFormat="1" applyFont="1" applyBorder="1" applyAlignment="1"/>
    <xf numFmtId="44" fontId="4" fillId="0" borderId="0" xfId="0" applyNumberFormat="1" applyFont="1" applyAlignment="1"/>
    <xf numFmtId="44" fontId="4" fillId="0" borderId="0" xfId="3" applyFont="1" applyAlignment="1"/>
    <xf numFmtId="42" fontId="4" fillId="0" borderId="0" xfId="0" applyNumberFormat="1" applyFont="1" applyBorder="1" applyAlignment="1"/>
    <xf numFmtId="40" fontId="4" fillId="0" borderId="1" xfId="0" applyNumberFormat="1" applyFont="1" applyBorder="1"/>
    <xf numFmtId="0" fontId="4" fillId="0" borderId="0" xfId="0" applyFont="1" applyBorder="1"/>
    <xf numFmtId="38" fontId="4" fillId="0" borderId="1" xfId="0" applyNumberFormat="1" applyFont="1" applyBorder="1" applyAlignment="1"/>
    <xf numFmtId="43" fontId="4" fillId="0" borderId="0" xfId="1" applyFont="1"/>
    <xf numFmtId="0" fontId="4" fillId="0" borderId="0" xfId="0" applyFont="1" applyAlignment="1">
      <alignment horizontal="left"/>
    </xf>
    <xf numFmtId="43" fontId="5" fillId="0" borderId="0" xfId="1" applyFont="1"/>
    <xf numFmtId="43" fontId="5" fillId="0" borderId="2" xfId="1" applyFont="1" applyBorder="1" applyAlignment="1"/>
    <xf numFmtId="40" fontId="5" fillId="0" borderId="0" xfId="0" applyNumberFormat="1" applyFont="1"/>
    <xf numFmtId="43" fontId="5" fillId="0" borderId="0" xfId="1" applyFont="1" applyBorder="1"/>
    <xf numFmtId="164" fontId="4" fillId="0" borderId="0" xfId="3" applyNumberFormat="1" applyFont="1" applyAlignment="1"/>
    <xf numFmtId="164" fontId="4" fillId="0" borderId="2" xfId="3" applyNumberFormat="1" applyFont="1" applyBorder="1"/>
    <xf numFmtId="164" fontId="4" fillId="0" borderId="0" xfId="0" applyNumberFormat="1" applyFont="1" applyAlignment="1"/>
    <xf numFmtId="164" fontId="4" fillId="0" borderId="1" xfId="0" applyNumberFormat="1" applyFont="1" applyBorder="1"/>
    <xf numFmtId="164" fontId="4" fillId="0" borderId="1" xfId="0" applyNumberFormat="1" applyFont="1" applyBorder="1" applyAlignment="1"/>
    <xf numFmtId="164" fontId="4" fillId="0" borderId="0" xfId="0" applyNumberFormat="1" applyFont="1" applyBorder="1" applyAlignment="1"/>
    <xf numFmtId="164" fontId="4" fillId="0" borderId="1" xfId="3" applyNumberFormat="1" applyFont="1" applyBorder="1" applyAlignment="1"/>
    <xf numFmtId="164" fontId="4" fillId="0" borderId="0" xfId="0" applyNumberFormat="1" applyFont="1"/>
    <xf numFmtId="164" fontId="4" fillId="0" borderId="2" xfId="0" applyNumberFormat="1" applyFont="1" applyBorder="1"/>
    <xf numFmtId="165" fontId="4" fillId="0" borderId="0" xfId="1" applyNumberFormat="1" applyFont="1" applyAlignment="1"/>
    <xf numFmtId="165" fontId="4" fillId="0" borderId="0" xfId="1" applyNumberFormat="1" applyFont="1" applyBorder="1" applyAlignment="1"/>
    <xf numFmtId="165" fontId="4" fillId="0" borderId="0" xfId="1" applyNumberFormat="1" applyFont="1"/>
    <xf numFmtId="165" fontId="4" fillId="0" borderId="0" xfId="1" applyNumberFormat="1" applyFont="1" applyBorder="1"/>
    <xf numFmtId="165" fontId="4" fillId="0" borderId="1" xfId="1" applyNumberFormat="1" applyFont="1" applyBorder="1"/>
    <xf numFmtId="165" fontId="4" fillId="0" borderId="1" xfId="1" applyNumberFormat="1" applyFont="1" applyBorder="1" applyAlignment="1"/>
    <xf numFmtId="164" fontId="4" fillId="0" borderId="2" xfId="0" applyNumberFormat="1" applyFont="1" applyBorder="1" applyAlignment="1"/>
    <xf numFmtId="164" fontId="4" fillId="0" borderId="0" xfId="3" applyNumberFormat="1" applyFont="1" applyBorder="1" applyAlignment="1"/>
    <xf numFmtId="166" fontId="4" fillId="0" borderId="1" xfId="0" applyNumberFormat="1" applyFont="1" applyBorder="1"/>
    <xf numFmtId="166" fontId="4" fillId="0" borderId="0" xfId="0" applyNumberFormat="1" applyFont="1" applyBorder="1"/>
    <xf numFmtId="38" fontId="4" fillId="0" borderId="0" xfId="1" applyNumberFormat="1" applyFont="1" applyBorder="1" applyAlignment="1"/>
    <xf numFmtId="38" fontId="4" fillId="0" borderId="1" xfId="1" applyNumberFormat="1" applyFont="1" applyBorder="1" applyAlignment="1"/>
    <xf numFmtId="165" fontId="4" fillId="0" borderId="0" xfId="0" applyNumberFormat="1" applyFont="1" applyAlignment="1"/>
    <xf numFmtId="165" fontId="4" fillId="0" borderId="0" xfId="0" applyNumberFormat="1" applyFont="1" applyBorder="1" applyAlignment="1"/>
    <xf numFmtId="165" fontId="4" fillId="0" borderId="1" xfId="0" applyNumberFormat="1" applyFont="1" applyBorder="1" applyAlignment="1"/>
    <xf numFmtId="38" fontId="4" fillId="0" borderId="3" xfId="0" applyNumberFormat="1" applyFont="1" applyBorder="1" applyAlignment="1"/>
    <xf numFmtId="40" fontId="12" fillId="0" borderId="0" xfId="0" applyNumberFormat="1" applyFont="1"/>
    <xf numFmtId="38" fontId="12" fillId="0" borderId="0" xfId="0" applyNumberFormat="1" applyFont="1"/>
    <xf numFmtId="38" fontId="4" fillId="0" borderId="1" xfId="0" applyNumberFormat="1" applyFont="1" applyFill="1" applyBorder="1" applyAlignment="1"/>
    <xf numFmtId="164" fontId="4" fillId="0" borderId="3" xfId="0" applyNumberFormat="1" applyFont="1" applyBorder="1" applyAlignment="1"/>
    <xf numFmtId="0" fontId="3" fillId="0" borderId="0" xfId="0" applyFont="1" applyAlignment="1">
      <alignment horizontal="center"/>
    </xf>
    <xf numFmtId="38" fontId="3" fillId="0" borderId="0" xfId="0" applyNumberFormat="1" applyFont="1"/>
    <xf numFmtId="38" fontId="3" fillId="0" borderId="0" xfId="0" applyNumberFormat="1" applyFont="1" applyBorder="1" applyAlignment="1">
      <alignment horizontal="center"/>
    </xf>
    <xf numFmtId="0" fontId="3" fillId="0" borderId="1" xfId="0" applyFont="1" applyBorder="1" applyAlignment="1">
      <alignment horizontal="center"/>
    </xf>
    <xf numFmtId="0" fontId="3" fillId="0" borderId="1" xfId="0" applyFont="1" applyBorder="1" applyAlignment="1">
      <alignment horizontal="centerContinuous"/>
    </xf>
    <xf numFmtId="14" fontId="3" fillId="0" borderId="0" xfId="0" applyNumberFormat="1" applyFont="1" applyAlignment="1">
      <alignment horizontal="center"/>
    </xf>
    <xf numFmtId="43" fontId="13" fillId="0" borderId="0" xfId="1" applyNumberFormat="1" applyFont="1"/>
    <xf numFmtId="43" fontId="13" fillId="0" borderId="0" xfId="1" applyFont="1"/>
    <xf numFmtId="0" fontId="14" fillId="0" borderId="0" xfId="0" applyFont="1"/>
    <xf numFmtId="0" fontId="7" fillId="0" borderId="0" xfId="0" applyFont="1" applyFill="1" applyAlignment="1">
      <alignment horizontal="centerContinuous"/>
    </xf>
    <xf numFmtId="166" fontId="4" fillId="0" borderId="2" xfId="0" applyNumberFormat="1" applyFont="1" applyBorder="1"/>
    <xf numFmtId="166" fontId="4" fillId="0" borderId="4" xfId="0" applyNumberFormat="1" applyFont="1" applyBorder="1"/>
    <xf numFmtId="164" fontId="4" fillId="0" borderId="0" xfId="0" applyNumberFormat="1" applyFont="1" applyFill="1" applyBorder="1" applyAlignment="1"/>
    <xf numFmtId="165" fontId="4" fillId="0" borderId="0" xfId="1" applyNumberFormat="1" applyFont="1" applyFill="1" applyBorder="1" applyAlignment="1"/>
    <xf numFmtId="165" fontId="4" fillId="2" borderId="1" xfId="1" applyNumberFormat="1" applyFont="1" applyFill="1" applyBorder="1"/>
    <xf numFmtId="38" fontId="4" fillId="0" borderId="0" xfId="0" applyNumberFormat="1" applyFont="1" applyFill="1" applyBorder="1" applyAlignment="1"/>
    <xf numFmtId="164" fontId="4" fillId="0" borderId="3" xfId="0" applyNumberFormat="1" applyFont="1" applyFill="1" applyBorder="1" applyAlignment="1"/>
    <xf numFmtId="0" fontId="0" fillId="0" borderId="0" xfId="0" applyFill="1"/>
    <xf numFmtId="0" fontId="4" fillId="0" borderId="0" xfId="0" applyFont="1" applyFill="1"/>
    <xf numFmtId="38" fontId="4" fillId="0" borderId="0" xfId="0" applyNumberFormat="1" applyFont="1" applyFill="1"/>
    <xf numFmtId="38" fontId="4" fillId="0" borderId="3" xfId="1" applyNumberFormat="1" applyFont="1" applyBorder="1" applyAlignment="1"/>
    <xf numFmtId="164" fontId="4" fillId="0" borderId="0" xfId="3" applyNumberFormat="1" applyFont="1" applyBorder="1"/>
    <xf numFmtId="164" fontId="4" fillId="0" borderId="1" xfId="0" applyNumberFormat="1" applyFont="1" applyFill="1" applyBorder="1" applyAlignment="1"/>
    <xf numFmtId="164" fontId="4" fillId="0" borderId="0" xfId="0" applyNumberFormat="1" applyFont="1" applyFill="1" applyAlignment="1"/>
    <xf numFmtId="0" fontId="3" fillId="0" borderId="0" xfId="0" applyFont="1" applyFill="1" applyAlignment="1">
      <alignment horizontal="centerContinuous"/>
    </xf>
    <xf numFmtId="14" fontId="3" fillId="0" borderId="0" xfId="0" applyNumberFormat="1" applyFont="1" applyFill="1" applyAlignment="1">
      <alignment horizontal="center"/>
    </xf>
    <xf numFmtId="0" fontId="3" fillId="0" borderId="0" xfId="0" applyFont="1" applyFill="1" applyAlignment="1">
      <alignment horizontal="center"/>
    </xf>
    <xf numFmtId="38" fontId="4" fillId="0" borderId="0" xfId="0" applyNumberFormat="1" applyFont="1" applyFill="1" applyAlignment="1"/>
    <xf numFmtId="164" fontId="4" fillId="0" borderId="0" xfId="3" applyNumberFormat="1" applyFont="1" applyFill="1" applyBorder="1" applyAlignment="1"/>
    <xf numFmtId="38" fontId="4" fillId="0" borderId="0" xfId="1" applyNumberFormat="1" applyFont="1" applyFill="1" applyBorder="1" applyAlignment="1"/>
    <xf numFmtId="164" fontId="4" fillId="0" borderId="1" xfId="0" applyNumberFormat="1" applyFont="1" applyFill="1" applyBorder="1"/>
    <xf numFmtId="165" fontId="4" fillId="0" borderId="1" xfId="1" applyNumberFormat="1" applyFont="1" applyFill="1" applyBorder="1" applyAlignment="1"/>
    <xf numFmtId="164" fontId="4" fillId="0" borderId="2" xfId="0" applyNumberFormat="1" applyFont="1" applyFill="1" applyBorder="1"/>
    <xf numFmtId="38" fontId="4" fillId="0" borderId="0" xfId="0" applyNumberFormat="1" applyFont="1" applyFill="1" applyAlignment="1">
      <alignment horizontal="centerContinuous"/>
    </xf>
    <xf numFmtId="0" fontId="4" fillId="0" borderId="0" xfId="0" applyFont="1" applyFill="1" applyAlignment="1">
      <alignment horizontal="center"/>
    </xf>
    <xf numFmtId="38" fontId="3" fillId="0" borderId="0" xfId="0" applyNumberFormat="1" applyFont="1" applyFill="1" applyBorder="1" applyAlignment="1">
      <alignment horizontal="center"/>
    </xf>
    <xf numFmtId="164" fontId="4" fillId="0" borderId="1" xfId="3" applyNumberFormat="1" applyFont="1" applyFill="1" applyBorder="1" applyAlignment="1"/>
    <xf numFmtId="165" fontId="4" fillId="0" borderId="0" xfId="1" applyNumberFormat="1" applyFont="1" applyFill="1" applyAlignment="1"/>
    <xf numFmtId="165" fontId="4" fillId="0" borderId="0" xfId="1" applyNumberFormat="1" applyFont="1" applyFill="1"/>
    <xf numFmtId="165" fontId="4" fillId="0" borderId="0" xfId="1" applyNumberFormat="1" applyFont="1" applyFill="1" applyBorder="1"/>
    <xf numFmtId="165" fontId="4" fillId="0" borderId="1" xfId="1" applyNumberFormat="1" applyFont="1" applyFill="1" applyBorder="1"/>
    <xf numFmtId="0" fontId="3" fillId="0" borderId="0" xfId="0" applyFont="1" applyFill="1"/>
    <xf numFmtId="165" fontId="4" fillId="0" borderId="0" xfId="0" applyNumberFormat="1" applyFont="1" applyFill="1" applyBorder="1" applyAlignment="1"/>
    <xf numFmtId="38" fontId="4" fillId="0" borderId="3" xfId="0" applyNumberFormat="1" applyFont="1" applyFill="1" applyBorder="1" applyAlignment="1"/>
    <xf numFmtId="49" fontId="3" fillId="0" borderId="1" xfId="0" applyNumberFormat="1" applyFont="1" applyBorder="1" applyAlignment="1">
      <alignment horizontal="center"/>
    </xf>
    <xf numFmtId="0" fontId="3" fillId="0" borderId="1" xfId="0" applyFont="1" applyFill="1" applyBorder="1" applyAlignment="1">
      <alignment horizontal="center"/>
    </xf>
    <xf numFmtId="38" fontId="4" fillId="0" borderId="0" xfId="0" applyNumberFormat="1" applyFont="1" applyFill="1" applyBorder="1"/>
    <xf numFmtId="165" fontId="4" fillId="0" borderId="3" xfId="1" applyNumberFormat="1" applyFont="1" applyFill="1" applyBorder="1" applyAlignment="1"/>
    <xf numFmtId="164" fontId="11" fillId="0" borderId="0" xfId="0" applyNumberFormat="1" applyFont="1" applyFill="1"/>
    <xf numFmtId="0" fontId="8" fillId="0" borderId="0" xfId="0" applyFont="1" applyFill="1"/>
    <xf numFmtId="38" fontId="4" fillId="0" borderId="3" xfId="0" applyNumberFormat="1" applyFont="1" applyBorder="1"/>
    <xf numFmtId="0" fontId="4" fillId="0" borderId="0" xfId="0" applyFont="1" applyFill="1" applyBorder="1"/>
    <xf numFmtId="38" fontId="4" fillId="0" borderId="1" xfId="0" applyNumberFormat="1" applyFont="1" applyFill="1" applyBorder="1"/>
    <xf numFmtId="164" fontId="4" fillId="0" borderId="0" xfId="0" applyNumberFormat="1" applyFont="1" applyFill="1" applyBorder="1"/>
    <xf numFmtId="0" fontId="3" fillId="0" borderId="0" xfId="0" applyFont="1" applyFill="1" applyBorder="1"/>
    <xf numFmtId="0" fontId="4" fillId="0" borderId="1" xfId="0" applyFont="1" applyFill="1" applyBorder="1"/>
    <xf numFmtId="0" fontId="4" fillId="0" borderId="0" xfId="0" applyFont="1" applyFill="1" applyAlignment="1">
      <alignment horizontal="centerContinuous"/>
    </xf>
    <xf numFmtId="40" fontId="4" fillId="0" borderId="0" xfId="0" applyNumberFormat="1" applyFont="1" applyFill="1" applyBorder="1" applyAlignment="1"/>
    <xf numFmtId="44" fontId="4" fillId="0" borderId="0" xfId="0" applyNumberFormat="1" applyFont="1" applyFill="1" applyBorder="1" applyAlignment="1"/>
    <xf numFmtId="166" fontId="4" fillId="0" borderId="1" xfId="0" applyNumberFormat="1" applyFont="1" applyFill="1" applyBorder="1"/>
    <xf numFmtId="40" fontId="4" fillId="0" borderId="0" xfId="0" applyNumberFormat="1" applyFont="1" applyFill="1" applyAlignment="1"/>
    <xf numFmtId="165" fontId="4" fillId="0" borderId="0" xfId="0" applyNumberFormat="1" applyFont="1" applyFill="1" applyAlignment="1"/>
    <xf numFmtId="40" fontId="4" fillId="0" borderId="1" xfId="0" applyNumberFormat="1" applyFont="1" applyFill="1" applyBorder="1" applyAlignment="1"/>
    <xf numFmtId="44" fontId="4" fillId="0" borderId="0" xfId="0" applyNumberFormat="1" applyFont="1" applyFill="1" applyAlignment="1"/>
    <xf numFmtId="42" fontId="4" fillId="0" borderId="0" xfId="0" applyNumberFormat="1" applyFont="1" applyFill="1" applyBorder="1" applyAlignment="1"/>
    <xf numFmtId="38" fontId="4" fillId="0" borderId="1" xfId="1" applyNumberFormat="1" applyFont="1" applyFill="1" applyBorder="1" applyAlignment="1"/>
    <xf numFmtId="38" fontId="4" fillId="0" borderId="0" xfId="0" applyNumberFormat="1" applyFont="1" applyFill="1" applyAlignment="1">
      <alignment horizontal="center"/>
    </xf>
    <xf numFmtId="40" fontId="4" fillId="0" borderId="1" xfId="0" applyNumberFormat="1" applyFont="1" applyFill="1" applyBorder="1"/>
    <xf numFmtId="164" fontId="4" fillId="0" borderId="0" xfId="0" applyNumberFormat="1" applyFont="1" applyFill="1"/>
    <xf numFmtId="43" fontId="4" fillId="0" borderId="0" xfId="1" applyFont="1" applyFill="1" applyBorder="1" applyAlignment="1"/>
    <xf numFmtId="38" fontId="3" fillId="0" borderId="0" xfId="0" applyNumberFormat="1" applyFont="1" applyFill="1" applyAlignment="1">
      <alignment horizontal="centerContinuous"/>
    </xf>
    <xf numFmtId="44" fontId="4" fillId="0" borderId="1" xfId="0" applyNumberFormat="1" applyFont="1" applyFill="1" applyBorder="1" applyAlignment="1"/>
    <xf numFmtId="0" fontId="24" fillId="0" borderId="0" xfId="8" applyFont="1" applyAlignment="1">
      <alignment horizontal="centerContinuous"/>
    </xf>
    <xf numFmtId="0" fontId="20" fillId="0" borderId="0" xfId="8" applyFont="1" applyAlignment="1">
      <alignment horizontal="centerContinuous"/>
    </xf>
    <xf numFmtId="0" fontId="20" fillId="0" borderId="0" xfId="8" applyFont="1"/>
    <xf numFmtId="0" fontId="25" fillId="0" borderId="0" xfId="8" applyFont="1"/>
    <xf numFmtId="0" fontId="26" fillId="0" borderId="0" xfId="8" applyFont="1"/>
    <xf numFmtId="0" fontId="20" fillId="0" borderId="6" xfId="8" applyFont="1" applyBorder="1" applyAlignment="1">
      <alignment horizontal="center"/>
    </xf>
    <xf numFmtId="0" fontId="20" fillId="0" borderId="7" xfId="8" applyFont="1" applyBorder="1" applyAlignment="1">
      <alignment horizontal="center"/>
    </xf>
    <xf numFmtId="0" fontId="20" fillId="0" borderId="1" xfId="8" applyFont="1" applyBorder="1" applyAlignment="1">
      <alignment horizontal="center"/>
    </xf>
    <xf numFmtId="0" fontId="20" fillId="0" borderId="0" xfId="8" applyFont="1" applyBorder="1"/>
    <xf numFmtId="0" fontId="20" fillId="0" borderId="8" xfId="8" applyFont="1" applyBorder="1"/>
    <xf numFmtId="0" fontId="20" fillId="0" borderId="9" xfId="8" applyFont="1" applyBorder="1"/>
    <xf numFmtId="0" fontId="20" fillId="0" borderId="10" xfId="8" applyFont="1" applyBorder="1"/>
    <xf numFmtId="167" fontId="26" fillId="0" borderId="0" xfId="8" applyNumberFormat="1" applyFont="1" applyAlignment="1" applyProtection="1">
      <alignment horizontal="center"/>
    </xf>
    <xf numFmtId="0" fontId="20" fillId="0" borderId="11" xfId="8" applyFont="1" applyBorder="1" applyAlignment="1">
      <alignment horizontal="center"/>
    </xf>
    <xf numFmtId="0" fontId="20" fillId="0" borderId="12" xfId="8" applyFont="1" applyBorder="1" applyAlignment="1">
      <alignment horizontal="center"/>
    </xf>
    <xf numFmtId="0" fontId="20" fillId="0" borderId="1" xfId="8" applyFont="1" applyBorder="1"/>
    <xf numFmtId="0" fontId="20" fillId="0" borderId="0" xfId="8" applyFont="1" applyBorder="1" applyAlignment="1">
      <alignment horizontal="center"/>
    </xf>
    <xf numFmtId="0" fontId="20" fillId="0" borderId="8" xfId="8" applyFont="1" applyBorder="1" applyAlignment="1">
      <alignment horizontal="center"/>
    </xf>
    <xf numFmtId="0" fontId="26" fillId="0" borderId="9" xfId="8" applyFont="1" applyBorder="1"/>
    <xf numFmtId="0" fontId="27" fillId="0" borderId="13" xfId="8" applyFont="1" applyBorder="1"/>
    <xf numFmtId="42" fontId="27" fillId="0" borderId="14" xfId="4" applyNumberFormat="1" applyFont="1" applyBorder="1"/>
    <xf numFmtId="0" fontId="26" fillId="0" borderId="10" xfId="8" applyFont="1" applyBorder="1"/>
    <xf numFmtId="40" fontId="5" fillId="0" borderId="0" xfId="0" applyNumberFormat="1" applyFont="1" applyFill="1"/>
    <xf numFmtId="0" fontId="15" fillId="0" borderId="0" xfId="0" applyFont="1" applyFill="1" applyAlignment="1">
      <alignment horizontal="centerContinuous"/>
    </xf>
    <xf numFmtId="0" fontId="16" fillId="0" borderId="0" xfId="0" applyFont="1" applyFill="1" applyAlignment="1">
      <alignment horizontal="centerContinuous"/>
    </xf>
    <xf numFmtId="0" fontId="4" fillId="0" borderId="0" xfId="0" applyFont="1" applyFill="1" applyAlignment="1"/>
    <xf numFmtId="14" fontId="15" fillId="0" borderId="0" xfId="0" applyNumberFormat="1" applyFont="1" applyFill="1" applyAlignment="1">
      <alignment horizontal="center"/>
    </xf>
    <xf numFmtId="0" fontId="1" fillId="0" borderId="0" xfId="0" applyFont="1" applyFill="1"/>
    <xf numFmtId="0" fontId="15" fillId="0" borderId="0" xfId="0" applyFont="1" applyFill="1" applyAlignment="1">
      <alignment horizontal="center"/>
    </xf>
    <xf numFmtId="38" fontId="3" fillId="0" borderId="1" xfId="0" applyNumberFormat="1" applyFont="1" applyFill="1" applyBorder="1"/>
    <xf numFmtId="0" fontId="15" fillId="0" borderId="1" xfId="0" applyFont="1" applyFill="1" applyBorder="1" applyAlignment="1">
      <alignment horizontal="center"/>
    </xf>
    <xf numFmtId="0" fontId="16" fillId="0" borderId="0" xfId="0" applyFont="1" applyFill="1" applyBorder="1"/>
    <xf numFmtId="38" fontId="16" fillId="0" borderId="0" xfId="0" applyNumberFormat="1" applyFont="1" applyFill="1" applyAlignment="1"/>
    <xf numFmtId="0" fontId="4" fillId="0" borderId="0" xfId="0" applyFont="1" applyFill="1" applyAlignment="1">
      <alignment horizontal="left"/>
    </xf>
    <xf numFmtId="38" fontId="16" fillId="0" borderId="3" xfId="0" applyNumberFormat="1" applyFont="1" applyFill="1" applyBorder="1" applyAlignment="1"/>
    <xf numFmtId="165" fontId="16" fillId="0" borderId="0" xfId="0" applyNumberFormat="1" applyFont="1" applyFill="1" applyBorder="1" applyAlignment="1"/>
    <xf numFmtId="38" fontId="16" fillId="0" borderId="0" xfId="0" applyNumberFormat="1" applyFont="1" applyFill="1"/>
    <xf numFmtId="38" fontId="16" fillId="0" borderId="0" xfId="0" applyNumberFormat="1" applyFont="1" applyFill="1" applyBorder="1"/>
    <xf numFmtId="38" fontId="16" fillId="0" borderId="0" xfId="0" applyNumberFormat="1" applyFont="1" applyFill="1" applyBorder="1" applyAlignment="1"/>
    <xf numFmtId="0" fontId="0" fillId="0" borderId="0" xfId="0" applyFill="1" applyBorder="1"/>
    <xf numFmtId="0" fontId="17" fillId="0" borderId="0" xfId="0" applyFont="1" applyFill="1"/>
    <xf numFmtId="0" fontId="11" fillId="0" borderId="0" xfId="0" applyFont="1" applyFill="1"/>
    <xf numFmtId="164" fontId="18" fillId="0" borderId="0" xfId="0" applyNumberFormat="1" applyFont="1" applyFill="1"/>
    <xf numFmtId="0" fontId="16" fillId="0" borderId="0" xfId="0" applyFont="1" applyFill="1"/>
    <xf numFmtId="0" fontId="7" fillId="0" borderId="0" xfId="0" applyFont="1" applyFill="1"/>
    <xf numFmtId="0" fontId="6" fillId="0" borderId="0" xfId="0" applyFont="1" applyFill="1" applyAlignment="1">
      <alignment horizontal="centerContinuous"/>
    </xf>
    <xf numFmtId="0" fontId="7" fillId="0" borderId="0" xfId="0" applyFont="1" applyFill="1" applyAlignment="1">
      <alignment horizontal="center"/>
    </xf>
    <xf numFmtId="38" fontId="7" fillId="0" borderId="0" xfId="0" applyNumberFormat="1" applyFont="1" applyFill="1" applyAlignment="1">
      <alignment horizontal="centerContinuous"/>
    </xf>
    <xf numFmtId="39" fontId="7" fillId="0" borderId="0" xfId="0" applyNumberFormat="1" applyFont="1" applyFill="1" applyAlignment="1">
      <alignment horizontal="centerContinuous"/>
    </xf>
    <xf numFmtId="0" fontId="0" fillId="0" borderId="0" xfId="0" applyFill="1" applyAlignment="1">
      <alignment horizontal="centerContinuous"/>
    </xf>
    <xf numFmtId="0" fontId="8" fillId="0" borderId="0" xfId="0" applyFont="1" applyFill="1" applyAlignment="1">
      <alignment horizontal="centerContinuous"/>
    </xf>
    <xf numFmtId="38" fontId="8" fillId="0" borderId="0" xfId="0" applyNumberFormat="1" applyFont="1" applyFill="1" applyAlignment="1">
      <alignment horizontal="centerContinuous"/>
    </xf>
    <xf numFmtId="0" fontId="9" fillId="0" borderId="1" xfId="0" applyFont="1" applyFill="1" applyBorder="1" applyAlignment="1">
      <alignment horizontal="centerContinuous"/>
    </xf>
    <xf numFmtId="0" fontId="10" fillId="0" borderId="1" xfId="0" applyFont="1" applyFill="1" applyBorder="1" applyAlignment="1">
      <alignment horizontal="centerContinuous"/>
    </xf>
    <xf numFmtId="0" fontId="9" fillId="0" borderId="0" xfId="0" applyFont="1" applyFill="1" applyAlignment="1">
      <alignment horizontal="center"/>
    </xf>
    <xf numFmtId="0" fontId="9" fillId="0" borderId="1" xfId="0" applyFont="1" applyFill="1" applyBorder="1"/>
    <xf numFmtId="0" fontId="7" fillId="0" borderId="1" xfId="0" applyFont="1" applyFill="1" applyBorder="1"/>
    <xf numFmtId="0" fontId="9" fillId="0" borderId="1" xfId="0" applyFont="1" applyFill="1" applyBorder="1" applyAlignment="1">
      <alignment horizontal="center"/>
    </xf>
    <xf numFmtId="0" fontId="10" fillId="0" borderId="0" xfId="0" applyFont="1" applyFill="1"/>
    <xf numFmtId="38" fontId="7" fillId="0" borderId="0" xfId="0" applyNumberFormat="1" applyFont="1" applyFill="1"/>
    <xf numFmtId="38" fontId="7" fillId="0" borderId="0" xfId="0" applyNumberFormat="1" applyFont="1" applyFill="1" applyAlignment="1"/>
    <xf numFmtId="39" fontId="7" fillId="0" borderId="0" xfId="0" applyNumberFormat="1" applyFont="1" applyFill="1"/>
    <xf numFmtId="38" fontId="7" fillId="0" borderId="0" xfId="0" applyNumberFormat="1" applyFont="1" applyFill="1" applyBorder="1" applyAlignment="1"/>
    <xf numFmtId="38" fontId="7" fillId="0" borderId="1" xfId="0" applyNumberFormat="1" applyFont="1" applyFill="1" applyBorder="1" applyAlignment="1"/>
    <xf numFmtId="6" fontId="7" fillId="0" borderId="1" xfId="0" applyNumberFormat="1" applyFont="1" applyFill="1" applyBorder="1" applyAlignment="1"/>
    <xf numFmtId="42" fontId="7" fillId="0" borderId="0" xfId="0" applyNumberFormat="1" applyFont="1" applyFill="1" applyBorder="1" applyAlignment="1"/>
    <xf numFmtId="6" fontId="7" fillId="0" borderId="0" xfId="0" applyNumberFormat="1" applyFont="1" applyFill="1" applyBorder="1" applyAlignment="1"/>
    <xf numFmtId="40" fontId="7" fillId="0" borderId="0" xfId="0" applyNumberFormat="1" applyFont="1" applyFill="1" applyAlignment="1"/>
    <xf numFmtId="6" fontId="7" fillId="0" borderId="2" xfId="0" applyNumberFormat="1" applyFont="1" applyFill="1" applyBorder="1" applyAlignment="1"/>
    <xf numFmtId="0" fontId="7" fillId="0" borderId="0" xfId="0" applyFont="1" applyFill="1" applyBorder="1"/>
    <xf numFmtId="0" fontId="10" fillId="0" borderId="0" xfId="0" applyFont="1" applyFill="1" applyBorder="1"/>
    <xf numFmtId="165" fontId="7" fillId="0" borderId="1" xfId="1" applyNumberFormat="1" applyFont="1" applyFill="1" applyBorder="1"/>
    <xf numFmtId="38" fontId="7" fillId="0" borderId="1" xfId="0" applyNumberFormat="1" applyFont="1" applyFill="1" applyBorder="1"/>
    <xf numFmtId="42" fontId="7" fillId="0" borderId="0" xfId="0" applyNumberFormat="1" applyFont="1" applyFill="1"/>
    <xf numFmtId="42" fontId="7" fillId="0" borderId="0" xfId="0" applyNumberFormat="1" applyFont="1" applyFill="1" applyAlignment="1">
      <alignment horizontal="center"/>
    </xf>
    <xf numFmtId="38" fontId="7" fillId="0" borderId="0" xfId="0" applyNumberFormat="1" applyFont="1" applyFill="1" applyBorder="1"/>
    <xf numFmtId="42" fontId="7" fillId="0" borderId="0" xfId="0" applyNumberFormat="1" applyFont="1" applyFill="1" applyBorder="1"/>
    <xf numFmtId="165" fontId="7" fillId="0" borderId="1" xfId="1" applyNumberFormat="1" applyFont="1" applyFill="1" applyBorder="1" applyAlignment="1"/>
    <xf numFmtId="6" fontId="7" fillId="0" borderId="0" xfId="0" applyNumberFormat="1" applyFont="1" applyFill="1" applyBorder="1"/>
    <xf numFmtId="6" fontId="7" fillId="0" borderId="2" xfId="0" applyNumberFormat="1" applyFont="1" applyFill="1" applyBorder="1"/>
    <xf numFmtId="6" fontId="28" fillId="0" borderId="0" xfId="0" applyNumberFormat="1" applyFont="1" applyFill="1"/>
    <xf numFmtId="0" fontId="2" fillId="0" borderId="0" xfId="0" applyFont="1" applyFill="1" applyBorder="1"/>
    <xf numFmtId="40" fontId="4" fillId="0" borderId="3" xfId="0" applyNumberFormat="1" applyFont="1" applyFill="1" applyBorder="1" applyAlignment="1"/>
    <xf numFmtId="165" fontId="4" fillId="0" borderId="1" xfId="0" applyNumberFormat="1" applyFont="1" applyFill="1" applyBorder="1" applyAlignment="1"/>
    <xf numFmtId="0" fontId="20" fillId="0" borderId="15" xfId="8" applyFont="1" applyBorder="1"/>
    <xf numFmtId="0" fontId="8" fillId="0" borderId="16" xfId="8" applyFont="1" applyBorder="1"/>
    <xf numFmtId="0" fontId="8" fillId="0" borderId="6" xfId="8" applyFont="1" applyBorder="1"/>
    <xf numFmtId="0" fontId="8" fillId="0" borderId="17" xfId="8" applyFont="1" applyBorder="1"/>
    <xf numFmtId="0" fontId="8" fillId="0" borderId="0" xfId="8" applyFont="1" applyBorder="1"/>
    <xf numFmtId="0" fontId="8" fillId="0" borderId="18" xfId="8" applyFont="1" applyBorder="1" applyAlignment="1">
      <alignment horizontal="center"/>
    </xf>
    <xf numFmtId="0" fontId="8" fillId="0" borderId="19" xfId="8" applyFont="1" applyBorder="1"/>
    <xf numFmtId="165" fontId="8" fillId="0" borderId="20" xfId="1" applyNumberFormat="1" applyFont="1" applyFill="1" applyBorder="1"/>
    <xf numFmtId="42" fontId="8" fillId="0" borderId="21" xfId="4" applyNumberFormat="1" applyFont="1" applyFill="1" applyBorder="1"/>
    <xf numFmtId="0" fontId="8" fillId="0" borderId="22" xfId="8" applyFont="1" applyBorder="1"/>
    <xf numFmtId="165" fontId="8" fillId="0" borderId="23" xfId="1" applyNumberFormat="1" applyFont="1" applyFill="1" applyBorder="1"/>
    <xf numFmtId="42" fontId="8" fillId="0" borderId="24" xfId="4" applyNumberFormat="1" applyFont="1" applyBorder="1"/>
    <xf numFmtId="0" fontId="8" fillId="0" borderId="25" xfId="8" applyFont="1" applyBorder="1"/>
    <xf numFmtId="165" fontId="8" fillId="0" borderId="26" xfId="1" applyNumberFormat="1" applyFont="1" applyFill="1" applyBorder="1"/>
    <xf numFmtId="42" fontId="8" fillId="0" borderId="27" xfId="4" applyNumberFormat="1" applyFont="1" applyFill="1" applyBorder="1"/>
    <xf numFmtId="0" fontId="8" fillId="0" borderId="18" xfId="8" applyFont="1" applyBorder="1"/>
    <xf numFmtId="42" fontId="8" fillId="0" borderId="28" xfId="4" applyNumberFormat="1" applyFont="1" applyBorder="1"/>
    <xf numFmtId="42" fontId="8" fillId="0" borderId="29" xfId="4" applyNumberFormat="1" applyFont="1" applyBorder="1"/>
    <xf numFmtId="0" fontId="26" fillId="0" borderId="30" xfId="8" applyFont="1" applyBorder="1"/>
    <xf numFmtId="0" fontId="23" fillId="0" borderId="6" xfId="8" applyFont="1" applyBorder="1" applyAlignment="1">
      <alignment horizontal="center"/>
    </xf>
    <xf numFmtId="0" fontId="23" fillId="0" borderId="1" xfId="8" applyFont="1" applyBorder="1" applyAlignment="1">
      <alignment horizontal="center"/>
    </xf>
    <xf numFmtId="0" fontId="23" fillId="0" borderId="0" xfId="8" applyFont="1" applyBorder="1"/>
    <xf numFmtId="0" fontId="23" fillId="0" borderId="0" xfId="8" applyFont="1" applyFill="1" applyBorder="1"/>
    <xf numFmtId="0" fontId="22" fillId="0" borderId="0" xfId="8" applyFont="1"/>
    <xf numFmtId="0" fontId="23" fillId="0" borderId="0" xfId="6" applyFont="1" applyAlignment="1">
      <alignment horizontal="centerContinuous"/>
    </xf>
    <xf numFmtId="0" fontId="23" fillId="0" borderId="0" xfId="8" applyFont="1" applyAlignment="1">
      <alignment horizontal="centerContinuous"/>
    </xf>
    <xf numFmtId="0" fontId="23" fillId="0" borderId="0" xfId="8" applyFont="1"/>
    <xf numFmtId="0" fontId="23" fillId="0" borderId="7" xfId="8" applyFont="1" applyBorder="1" applyAlignment="1">
      <alignment horizontal="center"/>
    </xf>
    <xf numFmtId="0" fontId="23" fillId="0" borderId="31" xfId="8" applyFont="1" applyBorder="1" applyAlignment="1">
      <alignment horizontal="center"/>
    </xf>
    <xf numFmtId="42" fontId="23" fillId="0" borderId="0" xfId="7" applyNumberFormat="1" applyFont="1" applyFill="1" applyBorder="1"/>
    <xf numFmtId="2" fontId="23" fillId="0" borderId="0" xfId="8" applyNumberFormat="1" applyFont="1" applyBorder="1" applyAlignment="1">
      <alignment horizontal="center"/>
    </xf>
    <xf numFmtId="2" fontId="23" fillId="0" borderId="0" xfId="8" applyNumberFormat="1" applyFont="1" applyFill="1" applyBorder="1" applyAlignment="1">
      <alignment horizontal="center"/>
    </xf>
    <xf numFmtId="42" fontId="23" fillId="0" borderId="0" xfId="8" applyNumberFormat="1" applyFont="1" applyBorder="1"/>
    <xf numFmtId="2" fontId="23" fillId="0" borderId="0" xfId="8" applyNumberFormat="1" applyFont="1" applyBorder="1"/>
    <xf numFmtId="42" fontId="23" fillId="0" borderId="4" xfId="4" applyNumberFormat="1" applyFont="1" applyBorder="1"/>
    <xf numFmtId="0" fontId="23" fillId="0" borderId="8" xfId="8" applyFont="1" applyBorder="1"/>
    <xf numFmtId="42" fontId="23" fillId="0" borderId="8" xfId="8" applyNumberFormat="1" applyFont="1" applyBorder="1"/>
    <xf numFmtId="42" fontId="23" fillId="0" borderId="0" xfId="2" applyNumberFormat="1" applyFont="1" applyBorder="1"/>
    <xf numFmtId="42" fontId="23" fillId="0" borderId="8" xfId="2" applyNumberFormat="1" applyFont="1" applyBorder="1"/>
    <xf numFmtId="42" fontId="23" fillId="0" borderId="3" xfId="4" applyNumberFormat="1" applyFont="1" applyBorder="1"/>
    <xf numFmtId="42" fontId="23" fillId="0" borderId="32" xfId="4" applyNumberFormat="1" applyFont="1" applyBorder="1"/>
    <xf numFmtId="42" fontId="23" fillId="0" borderId="1" xfId="4" applyNumberFormat="1" applyFont="1" applyFill="1" applyBorder="1"/>
    <xf numFmtId="42" fontId="23" fillId="0" borderId="31" xfId="4" applyNumberFormat="1" applyFont="1" applyFill="1" applyBorder="1"/>
    <xf numFmtId="42" fontId="23" fillId="0" borderId="2" xfId="4" applyNumberFormat="1" applyFont="1" applyBorder="1"/>
    <xf numFmtId="42" fontId="23" fillId="0" borderId="33" xfId="4" applyNumberFormat="1" applyFont="1" applyBorder="1"/>
    <xf numFmtId="38" fontId="10" fillId="0" borderId="0" xfId="0" applyNumberFormat="1" applyFont="1" applyFill="1" applyAlignment="1"/>
    <xf numFmtId="40" fontId="7" fillId="0" borderId="0" xfId="0" applyNumberFormat="1" applyFont="1" applyFill="1" applyBorder="1" applyAlignment="1"/>
    <xf numFmtId="38" fontId="7" fillId="0" borderId="0" xfId="0" applyNumberFormat="1" applyFont="1" applyFill="1" applyAlignment="1">
      <alignment horizontal="center"/>
    </xf>
    <xf numFmtId="164" fontId="7" fillId="0" borderId="0" xfId="0" applyNumberFormat="1" applyFont="1" applyFill="1" applyBorder="1"/>
    <xf numFmtId="0" fontId="2" fillId="0" borderId="0" xfId="0" applyFont="1" applyFill="1"/>
    <xf numFmtId="38" fontId="7" fillId="0" borderId="5" xfId="0" applyNumberFormat="1" applyFont="1" applyFill="1" applyBorder="1" applyAlignment="1"/>
    <xf numFmtId="0" fontId="29" fillId="0" borderId="0" xfId="6" applyFont="1"/>
    <xf numFmtId="0" fontId="30" fillId="0" borderId="0" xfId="6" applyFont="1" applyAlignment="1">
      <alignment horizontal="center"/>
    </xf>
    <xf numFmtId="0" fontId="29" fillId="0" borderId="0" xfId="8" applyFont="1"/>
    <xf numFmtId="0" fontId="31" fillId="0" borderId="0" xfId="6" applyFont="1" applyAlignment="1">
      <alignment horizontal="center"/>
    </xf>
    <xf numFmtId="0" fontId="29" fillId="0" borderId="1" xfId="6" applyFont="1" applyBorder="1"/>
    <xf numFmtId="0" fontId="29" fillId="0" borderId="1" xfId="6" applyFont="1" applyBorder="1" applyAlignment="1">
      <alignment horizontal="center" wrapText="1"/>
    </xf>
    <xf numFmtId="0" fontId="29" fillId="0" borderId="0" xfId="6" applyFont="1" applyAlignment="1">
      <alignment vertical="center"/>
    </xf>
    <xf numFmtId="37" fontId="29" fillId="0" borderId="0" xfId="1" applyNumberFormat="1" applyFont="1" applyAlignment="1">
      <alignment vertical="center"/>
    </xf>
    <xf numFmtId="37" fontId="29" fillId="0" borderId="1" xfId="1" applyNumberFormat="1" applyFont="1" applyBorder="1" applyAlignment="1">
      <alignment vertical="center"/>
    </xf>
    <xf numFmtId="37" fontId="29" fillId="0" borderId="34" xfId="1" applyNumberFormat="1" applyFont="1" applyBorder="1" applyAlignment="1">
      <alignment vertical="center"/>
    </xf>
    <xf numFmtId="0" fontId="29" fillId="0" borderId="0" xfId="6" applyFont="1" applyAlignment="1">
      <alignment horizontal="left"/>
    </xf>
    <xf numFmtId="168" fontId="29" fillId="0" borderId="0" xfId="6" applyNumberFormat="1" applyFont="1" applyAlignment="1">
      <alignment horizontal="right"/>
    </xf>
    <xf numFmtId="168" fontId="29" fillId="0" borderId="34" xfId="6" applyNumberFormat="1" applyFont="1" applyBorder="1" applyAlignment="1">
      <alignment horizontal="right"/>
    </xf>
    <xf numFmtId="0" fontId="29" fillId="0" borderId="0" xfId="6" applyFont="1" applyBorder="1" applyAlignment="1">
      <alignment horizontal="right"/>
    </xf>
    <xf numFmtId="0" fontId="33" fillId="0" borderId="0" xfId="6" applyFont="1"/>
    <xf numFmtId="0" fontId="8" fillId="0" borderId="0" xfId="5" applyFont="1"/>
    <xf numFmtId="42" fontId="8" fillId="0" borderId="0" xfId="4" applyNumberFormat="1" applyFont="1" applyBorder="1"/>
    <xf numFmtId="42" fontId="8" fillId="0" borderId="8" xfId="4" applyNumberFormat="1" applyFont="1" applyBorder="1"/>
    <xf numFmtId="0" fontId="2" fillId="0" borderId="0" xfId="0" applyFont="1" applyFill="1" applyAlignment="1">
      <alignment horizontal="centerContinuous"/>
    </xf>
    <xf numFmtId="0" fontId="20" fillId="0" borderId="35" xfId="8" applyFont="1" applyFill="1" applyBorder="1"/>
    <xf numFmtId="0" fontId="20" fillId="0" borderId="36" xfId="8" applyFont="1" applyFill="1" applyBorder="1"/>
    <xf numFmtId="165" fontId="23" fillId="0" borderId="0" xfId="8" applyNumberFormat="1" applyFont="1" applyBorder="1"/>
    <xf numFmtId="165" fontId="7" fillId="0" borderId="0" xfId="0" applyNumberFormat="1" applyFont="1" applyFill="1" applyBorder="1"/>
    <xf numFmtId="14" fontId="4" fillId="0" borderId="1" xfId="0" applyNumberFormat="1" applyFont="1" applyFill="1" applyBorder="1" applyAlignment="1">
      <alignment horizontal="center"/>
    </xf>
    <xf numFmtId="0" fontId="3" fillId="3" borderId="0" xfId="0" applyFont="1" applyFill="1"/>
    <xf numFmtId="14" fontId="4" fillId="0" borderId="0" xfId="0" applyNumberFormat="1" applyFont="1" applyFill="1" applyBorder="1" applyAlignment="1">
      <alignment horizontal="center"/>
    </xf>
    <xf numFmtId="14" fontId="3" fillId="0" borderId="0" xfId="0" applyNumberFormat="1" applyFont="1" applyFill="1" applyBorder="1" applyAlignment="1">
      <alignment horizontal="center"/>
    </xf>
    <xf numFmtId="43" fontId="5" fillId="0" borderId="0" xfId="1" applyFont="1" applyBorder="1" applyAlignment="1"/>
    <xf numFmtId="164" fontId="3" fillId="0" borderId="0" xfId="0" applyNumberFormat="1" applyFont="1" applyAlignment="1"/>
    <xf numFmtId="0" fontId="4" fillId="3" borderId="0" xfId="0" applyFont="1" applyFill="1"/>
    <xf numFmtId="0" fontId="3" fillId="0" borderId="0" xfId="0" applyFont="1" applyBorder="1"/>
    <xf numFmtId="9" fontId="4" fillId="0" borderId="0" xfId="0" quotePrefix="1" applyNumberFormat="1" applyFont="1" applyFill="1"/>
    <xf numFmtId="38" fontId="34" fillId="0" borderId="0" xfId="0" applyNumberFormat="1" applyFont="1"/>
    <xf numFmtId="164" fontId="3" fillId="0" borderId="0" xfId="0" applyNumberFormat="1" applyFont="1" applyFill="1" applyAlignment="1"/>
    <xf numFmtId="38" fontId="3" fillId="0" borderId="3" xfId="0" applyNumberFormat="1" applyFont="1" applyBorder="1" applyAlignment="1"/>
    <xf numFmtId="164" fontId="3" fillId="0" borderId="1" xfId="0" applyNumberFormat="1" applyFont="1" applyBorder="1"/>
    <xf numFmtId="164" fontId="3" fillId="0" borderId="1" xfId="0" applyNumberFormat="1" applyFont="1" applyFill="1" applyBorder="1"/>
    <xf numFmtId="38" fontId="3" fillId="0" borderId="1" xfId="0" applyNumberFormat="1" applyFont="1" applyBorder="1" applyAlignment="1"/>
    <xf numFmtId="38" fontId="3" fillId="0" borderId="0" xfId="0" applyNumberFormat="1" applyFont="1" applyBorder="1" applyAlignment="1"/>
    <xf numFmtId="0" fontId="17" fillId="0" borderId="0" xfId="0" applyFont="1" applyFill="1" applyBorder="1"/>
    <xf numFmtId="164" fontId="4" fillId="0" borderId="0" xfId="3" applyNumberFormat="1" applyFont="1" applyFill="1" applyBorder="1"/>
    <xf numFmtId="164" fontId="16" fillId="0" borderId="0" xfId="3" applyNumberFormat="1" applyFont="1" applyFill="1" applyBorder="1"/>
    <xf numFmtId="0" fontId="1" fillId="0" borderId="0" xfId="0" applyFont="1" applyFill="1" applyAlignment="1">
      <alignment horizontal="centerContinuous"/>
    </xf>
    <xf numFmtId="0" fontId="32" fillId="0" borderId="0" xfId="6" applyFont="1" applyBorder="1"/>
    <xf numFmtId="0" fontId="29" fillId="0" borderId="0" xfId="6" applyFont="1" applyBorder="1"/>
    <xf numFmtId="168" fontId="29" fillId="0" borderId="0" xfId="6" applyNumberFormat="1" applyFont="1" applyBorder="1" applyAlignment="1">
      <alignment horizontal="right"/>
    </xf>
    <xf numFmtId="164" fontId="4" fillId="0" borderId="5" xfId="0" applyNumberFormat="1" applyFont="1" applyBorder="1" applyAlignment="1"/>
    <xf numFmtId="164" fontId="3" fillId="0" borderId="5" xfId="0" applyNumberFormat="1" applyFont="1" applyBorder="1"/>
  </cellXfs>
  <cellStyles count="9">
    <cellStyle name="Comma" xfId="1" builtinId="3"/>
    <cellStyle name="Comma_Sink01" xfId="2"/>
    <cellStyle name="Currency" xfId="3" builtinId="4"/>
    <cellStyle name="Currency_Sink01" xfId="4"/>
    <cellStyle name="Normal" xfId="0" builtinId="0"/>
    <cellStyle name="Normal 2" xfId="5"/>
    <cellStyle name="Normal_SF-7.5" xfId="6"/>
    <cellStyle name="Normal_Sink00" xfId="7"/>
    <cellStyle name="Normal_Sink01"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152400</xdr:rowOff>
    </xdr:from>
    <xdr:to>
      <xdr:col>6</xdr:col>
      <xdr:colOff>115570</xdr:colOff>
      <xdr:row>4</xdr:row>
      <xdr:rowOff>1363980</xdr:rowOff>
    </xdr:to>
    <xdr:sp macro="" textlink="">
      <xdr:nvSpPr>
        <xdr:cNvPr id="4097" name="Text Box 1"/>
        <xdr:cNvSpPr txBox="1">
          <a:spLocks noChangeArrowheads="1"/>
        </xdr:cNvSpPr>
      </xdr:nvSpPr>
      <xdr:spPr bwMode="auto">
        <a:xfrm>
          <a:off x="0" y="830580"/>
          <a:ext cx="5783580" cy="1211580"/>
        </a:xfrm>
        <a:prstGeom prst="rect">
          <a:avLst/>
        </a:prstGeom>
        <a:noFill/>
        <a:ln w="9525">
          <a:noFill/>
          <a:miter lim="800000"/>
          <a:headEnd/>
          <a:tailEnd/>
        </a:ln>
      </xdr:spPr>
      <xdr:txBody>
        <a:bodyPr vertOverflow="clip" wrap="square" lIns="36576" tIns="27432" rIns="0" bIns="0" anchor="t" upright="1"/>
        <a:lstStyle/>
        <a:p>
          <a:pPr algn="l" rtl="0">
            <a:defRPr sz="1000"/>
          </a:pPr>
          <a:r>
            <a:rPr lang="en-US" sz="1100" b="0" i="0" strike="noStrike">
              <a:solidFill>
                <a:srgbClr val="000000"/>
              </a:solidFill>
              <a:latin typeface="Arial"/>
              <a:cs typeface="Arial"/>
            </a:rPr>
            <a:t>   Notice is hereby given that the VT-99, ABC Center School District Board of Education will hold a Public Hearing beginning at </a:t>
          </a:r>
          <a:r>
            <a:rPr lang="en-US" sz="1100" b="1" i="0" strike="noStrike">
              <a:solidFill>
                <a:srgbClr val="000000"/>
              </a:solidFill>
              <a:latin typeface="Arial"/>
              <a:cs typeface="Arial"/>
            </a:rPr>
            <a:t>9:00 am on the 22nd day of June, 2017</a:t>
          </a:r>
          <a:r>
            <a:rPr lang="en-US" sz="1100" b="0" i="0" strike="noStrike">
              <a:solidFill>
                <a:srgbClr val="000000"/>
              </a:solidFill>
              <a:latin typeface="Arial"/>
              <a:cs typeface="Arial"/>
            </a:rPr>
            <a:t>, for the purpose of accepting comments and for holding an open discussion, including answering of questions, on the following proposed VT - 99, ABC Technology Center School District 2011-12 Budget.  The hearing will be held in Room A1015, Administation Building,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25</xdr:row>
      <xdr:rowOff>0</xdr:rowOff>
    </xdr:from>
    <xdr:to>
      <xdr:col>6</xdr:col>
      <xdr:colOff>527685</xdr:colOff>
      <xdr:row>33</xdr:row>
      <xdr:rowOff>68580</xdr:rowOff>
    </xdr:to>
    <xdr:sp macro="" textlink="">
      <xdr:nvSpPr>
        <xdr:cNvPr id="2" name="Text Box 1"/>
        <xdr:cNvSpPr txBox="1">
          <a:spLocks noChangeArrowheads="1"/>
        </xdr:cNvSpPr>
      </xdr:nvSpPr>
      <xdr:spPr bwMode="auto">
        <a:xfrm>
          <a:off x="38100" y="6202680"/>
          <a:ext cx="7132320" cy="2392680"/>
        </a:xfrm>
        <a:prstGeom prst="rect">
          <a:avLst/>
        </a:prstGeom>
        <a:solidFill>
          <a:srgbClr val="FFFFFF"/>
        </a:solidFill>
        <a:ln w="9525">
          <a:noFill/>
          <a:miter lim="800000"/>
          <a:headEnd/>
          <a:tailEnd/>
        </a:ln>
      </xdr:spPr>
      <xdr:txBody>
        <a:bodyPr vertOverflow="clip" wrap="square" lIns="36576" tIns="27432"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a:latin typeface="+mn-lt"/>
              <a:ea typeface="+mn-ea"/>
              <a:cs typeface="+mn-cs"/>
            </a:rPr>
            <a:t>In the </a:t>
          </a:r>
          <a:r>
            <a:rPr lang="en-US" sz="1200" i="0" baseline="0">
              <a:latin typeface="+mn-lt"/>
              <a:ea typeface="+mn-ea"/>
              <a:cs typeface="+mn-cs"/>
            </a:rPr>
            <a:t>Oklahoma County Incentive Overlapping Area; Francis Tuttle Technology Center assesses a 5.0 mill incentive levy.  The Oklahoma County Treasurer will apportion this millage 50% to Francis Tuttle Technology Center and 50% to Oklahoma City Community Area School District.</a:t>
          </a:r>
          <a:endParaRPr lang="en-US" sz="1200" i="1">
            <a:latin typeface="+mn-lt"/>
            <a:ea typeface="+mn-ea"/>
            <a:cs typeface="+mn-cs"/>
          </a:endParaRPr>
        </a:p>
        <a:p>
          <a:pPr algn="l" rtl="0">
            <a:defRPr sz="1000"/>
          </a:pPr>
          <a:endParaRPr lang="en-US" sz="1200" b="0" i="0" strike="noStrike">
            <a:solidFill>
              <a:srgbClr val="000000"/>
            </a:solidFill>
            <a:latin typeface="+mn-lt"/>
            <a:cs typeface="Arial"/>
          </a:endParaRPr>
        </a:p>
        <a:p>
          <a:pPr algn="l" rtl="0">
            <a:defRPr sz="1000"/>
          </a:pPr>
          <a:r>
            <a:rPr lang="en-US" sz="1200" b="0" i="0" strike="noStrike">
              <a:solidFill>
                <a:srgbClr val="000000"/>
              </a:solidFill>
              <a:latin typeface="+mn-lt"/>
              <a:cs typeface="Arial"/>
            </a:rPr>
            <a:t>We do hereby order the above levies to be certified forthwith by the Secretary of this Board to the County Assessor of Said County, in order that the County Assessor may immediately extend said levies upon the Tax Rolls for the Year 2011, without regard to any protest that may be filed against any levies,  as required by 68 O.S. 1981, Section 2474.  We further certify the said appropriation and the mill-rate levies, as aforesaid, are within the limitation provided by law.</a:t>
          </a:r>
        </a:p>
        <a:p>
          <a:pPr algn="l" rtl="0">
            <a:defRPr sz="1000"/>
          </a:pPr>
          <a:endParaRPr lang="en-US" sz="1200" b="0" i="0" strike="noStrike">
            <a:solidFill>
              <a:srgbClr val="000000"/>
            </a:solidFill>
            <a:latin typeface="Arial"/>
            <a:cs typeface="Arial"/>
          </a:endParaRPr>
        </a:p>
        <a:p>
          <a:pPr algn="l" rtl="0">
            <a:defRPr sz="1000"/>
          </a:pPr>
          <a:r>
            <a:rPr lang="en-US" sz="1200" b="0" i="0" strike="noStrike">
              <a:solidFill>
                <a:srgbClr val="000000"/>
              </a:solidFill>
              <a:latin typeface="+mn-lt"/>
              <a:cs typeface="Arial"/>
            </a:rPr>
            <a:t>We certify that we have examined the Francis Tuttle Technology Center School District, VT-21, Budget and Financing Plan and do herewith approve said plan.</a:t>
          </a:r>
          <a:endParaRPr lang="en-US" sz="1200" b="0" i="0" strike="noStrike">
            <a:solidFill>
              <a:srgbClr val="000000"/>
            </a:solidFill>
            <a:latin typeface="+mn-lt"/>
          </a:endParaRPr>
        </a:p>
      </xdr:txBody>
    </xdr:sp>
    <xdr:clientData/>
  </xdr:twoCellAnchor>
  <xdr:twoCellAnchor>
    <xdr:from>
      <xdr:col>0</xdr:col>
      <xdr:colOff>106680</xdr:colOff>
      <xdr:row>4</xdr:row>
      <xdr:rowOff>160020</xdr:rowOff>
    </xdr:from>
    <xdr:to>
      <xdr:col>6</xdr:col>
      <xdr:colOff>489594</xdr:colOff>
      <xdr:row>7</xdr:row>
      <xdr:rowOff>146780</xdr:rowOff>
    </xdr:to>
    <xdr:sp macro="" textlink="">
      <xdr:nvSpPr>
        <xdr:cNvPr id="3" name="Text Box 2"/>
        <xdr:cNvSpPr txBox="1">
          <a:spLocks noChangeArrowheads="1"/>
        </xdr:cNvSpPr>
      </xdr:nvSpPr>
      <xdr:spPr bwMode="auto">
        <a:xfrm>
          <a:off x="106680" y="899160"/>
          <a:ext cx="7025640" cy="571500"/>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sz="1200" b="0" i="0" strike="noStrike">
              <a:solidFill>
                <a:srgbClr val="000000"/>
              </a:solidFill>
              <a:latin typeface="+mn-lt"/>
              <a:cs typeface="Arial"/>
            </a:rPr>
            <a:t>We certify that the total assessed valuation of the property, subject to Ad Valorem taxes, excluding Homestead and Veteran Exemptions approved, in the School District  as finally equalized and certified by the State Board of Equalization for the current year 2009-10 as follows:</a:t>
          </a:r>
        </a:p>
      </xdr:txBody>
    </xdr:sp>
    <xdr:clientData/>
  </xdr:twoCellAnchor>
  <xdr:twoCellAnchor>
    <xdr:from>
      <xdr:col>0</xdr:col>
      <xdr:colOff>68580</xdr:colOff>
      <xdr:row>16</xdr:row>
      <xdr:rowOff>0</xdr:rowOff>
    </xdr:from>
    <xdr:to>
      <xdr:col>6</xdr:col>
      <xdr:colOff>558172</xdr:colOff>
      <xdr:row>18</xdr:row>
      <xdr:rowOff>297180</xdr:rowOff>
    </xdr:to>
    <xdr:sp macro="" textlink="">
      <xdr:nvSpPr>
        <xdr:cNvPr id="4" name="Text Box 3"/>
        <xdr:cNvSpPr txBox="1">
          <a:spLocks noChangeArrowheads="1"/>
        </xdr:cNvSpPr>
      </xdr:nvSpPr>
      <xdr:spPr bwMode="auto">
        <a:xfrm>
          <a:off x="68580" y="4137660"/>
          <a:ext cx="7124700" cy="693420"/>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sz="1200" b="0" i="0" strike="noStrike">
              <a:solidFill>
                <a:srgbClr val="000000"/>
              </a:solidFill>
              <a:latin typeface="+mn-lt"/>
              <a:cs typeface="Arial"/>
            </a:rPr>
            <a:t>and that the assessed valuations herein certified have been used in computing the rates of mill levies and the proceeds thereof as aforesaid; and that having ascertained as aforesaid, the aggregate amount to be raised by Ad Valorem taxation, we thereupon made the levies therefor, as provided by law as follows: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10"/>
  <sheetViews>
    <sheetView tabSelected="1" zoomScaleNormal="100" workbookViewId="0">
      <selection activeCell="A2" sqref="A2"/>
    </sheetView>
  </sheetViews>
  <sheetFormatPr defaultColWidth="9.109375" defaultRowHeight="13.2"/>
  <cols>
    <col min="1" max="1" width="5.109375" style="181" customWidth="1"/>
    <col min="2" max="2" width="29.88671875" style="181" customWidth="1"/>
    <col min="3" max="3" width="12.33203125" style="181" customWidth="1"/>
    <col min="4" max="4" width="12.33203125" style="183" customWidth="1"/>
    <col min="5" max="5" width="13.88671875" style="181" bestFit="1" customWidth="1"/>
    <col min="6" max="36" width="9.109375" style="82"/>
    <col min="37" max="16384" width="9.109375" style="181"/>
  </cols>
  <sheetData>
    <row r="1" spans="1:36">
      <c r="A1" s="290" t="s">
        <v>307</v>
      </c>
      <c r="B1" s="74"/>
      <c r="C1" s="74"/>
      <c r="D1" s="74"/>
      <c r="E1" s="74"/>
    </row>
    <row r="3" spans="1:36">
      <c r="A3" s="182" t="s">
        <v>0</v>
      </c>
      <c r="B3" s="74"/>
      <c r="C3" s="74"/>
      <c r="D3" s="74"/>
      <c r="E3" s="74"/>
    </row>
    <row r="4" spans="1:36" ht="13.8">
      <c r="A4" s="89" t="s">
        <v>292</v>
      </c>
      <c r="B4" s="74"/>
      <c r="C4" s="74"/>
      <c r="D4" s="74"/>
      <c r="E4" s="74"/>
    </row>
    <row r="5" spans="1:36" ht="110.4" customHeight="1">
      <c r="A5" s="74"/>
      <c r="B5" s="74"/>
      <c r="C5" s="74"/>
      <c r="D5" s="74"/>
      <c r="E5" s="74"/>
    </row>
    <row r="6" spans="1:36" s="114" customFormat="1" ht="16.2">
      <c r="A6" s="114" t="s">
        <v>306</v>
      </c>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row>
    <row r="8" spans="1:36">
      <c r="A8" s="314" t="s">
        <v>292</v>
      </c>
      <c r="B8" s="74"/>
      <c r="C8" s="184"/>
      <c r="D8" s="184"/>
      <c r="E8" s="185"/>
      <c r="F8" s="186" t="s">
        <v>197</v>
      </c>
    </row>
    <row r="9" spans="1:36" ht="13.8">
      <c r="A9" s="182" t="s">
        <v>1</v>
      </c>
      <c r="B9" s="187"/>
      <c r="C9" s="188"/>
      <c r="D9" s="188"/>
      <c r="E9" s="185"/>
      <c r="F9" s="82" t="s">
        <v>197</v>
      </c>
    </row>
    <row r="10" spans="1:36" ht="13.8">
      <c r="A10" s="314" t="s">
        <v>296</v>
      </c>
      <c r="B10" s="187"/>
      <c r="C10" s="188"/>
      <c r="D10" s="188"/>
      <c r="E10" s="185"/>
      <c r="F10" s="82" t="s">
        <v>197</v>
      </c>
    </row>
    <row r="12" spans="1:36">
      <c r="C12" s="189" t="s">
        <v>2</v>
      </c>
      <c r="D12" s="190"/>
      <c r="E12" s="191" t="s">
        <v>3</v>
      </c>
    </row>
    <row r="13" spans="1:36">
      <c r="C13" s="191" t="s">
        <v>4</v>
      </c>
      <c r="D13" s="191" t="s">
        <v>259</v>
      </c>
      <c r="E13" s="191" t="s">
        <v>8</v>
      </c>
    </row>
    <row r="14" spans="1:36">
      <c r="A14" s="192" t="s">
        <v>9</v>
      </c>
      <c r="B14" s="193"/>
      <c r="C14" s="194" t="s">
        <v>11</v>
      </c>
      <c r="D14" s="194" t="s">
        <v>260</v>
      </c>
      <c r="E14" s="194" t="s">
        <v>11</v>
      </c>
    </row>
    <row r="15" spans="1:36" s="195" customFormat="1">
      <c r="A15" s="195" t="s">
        <v>12</v>
      </c>
      <c r="C15" s="196"/>
      <c r="D15" s="197"/>
      <c r="E15" s="198"/>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row>
    <row r="16" spans="1:36" s="195" customFormat="1">
      <c r="A16" s="181">
        <v>1110</v>
      </c>
      <c r="B16" s="181" t="s">
        <v>185</v>
      </c>
      <c r="C16" s="197">
        <f>+'All Approp Funds'!C10</f>
        <v>8578500</v>
      </c>
      <c r="D16" s="197">
        <f>+'All Approp Funds'!D10</f>
        <v>4289000</v>
      </c>
      <c r="E16" s="197">
        <f t="shared" ref="E16:E25" si="0">SUM(C16:D16)</f>
        <v>12867500</v>
      </c>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row>
    <row r="17" spans="1:36" s="195" customFormat="1">
      <c r="A17" s="181">
        <v>1120</v>
      </c>
      <c r="B17" s="181" t="s">
        <v>59</v>
      </c>
      <c r="C17" s="197">
        <f>+'All Approp Funds'!C11</f>
        <v>125000</v>
      </c>
      <c r="D17" s="197">
        <f>+'All Approp Funds'!D11</f>
        <v>80000</v>
      </c>
      <c r="E17" s="197">
        <f t="shared" si="0"/>
        <v>205000</v>
      </c>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row>
    <row r="18" spans="1:36" s="195" customFormat="1">
      <c r="A18" s="181">
        <v>1130</v>
      </c>
      <c r="B18" s="181" t="s">
        <v>13</v>
      </c>
      <c r="C18" s="197">
        <f>+'All Approp Funds'!C12</f>
        <v>30000</v>
      </c>
      <c r="D18" s="197">
        <f>+'All Approp Funds'!D12</f>
        <v>5000</v>
      </c>
      <c r="E18" s="197">
        <f t="shared" si="0"/>
        <v>35000</v>
      </c>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row>
    <row r="19" spans="1:36" s="195" customFormat="1">
      <c r="A19" s="181">
        <v>1200</v>
      </c>
      <c r="B19" s="181" t="s">
        <v>14</v>
      </c>
      <c r="C19" s="197">
        <f>+'All Approp Funds'!C16</f>
        <v>684500</v>
      </c>
      <c r="D19" s="197"/>
      <c r="E19" s="197">
        <f t="shared" si="0"/>
        <v>684500</v>
      </c>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row>
    <row r="20" spans="1:36" s="195" customFormat="1">
      <c r="A20" s="181">
        <v>1300</v>
      </c>
      <c r="B20" s="181" t="s">
        <v>15</v>
      </c>
      <c r="C20" s="197">
        <f>+'All Approp Funds'!C18</f>
        <v>30000</v>
      </c>
      <c r="D20" s="197">
        <f>+'All Approp Funds'!D18</f>
        <v>22000</v>
      </c>
      <c r="E20" s="197">
        <f t="shared" si="0"/>
        <v>52000</v>
      </c>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row>
    <row r="21" spans="1:36" s="195" customFormat="1" ht="12" customHeight="1">
      <c r="A21" s="181">
        <v>1400</v>
      </c>
      <c r="B21" s="181" t="s">
        <v>16</v>
      </c>
      <c r="C21" s="197">
        <f>+'All Approp Funds'!C19</f>
        <v>185125</v>
      </c>
      <c r="D21" s="197"/>
      <c r="E21" s="197">
        <f t="shared" si="0"/>
        <v>185125</v>
      </c>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row>
    <row r="22" spans="1:36" s="195" customFormat="1" hidden="1">
      <c r="A22" s="181">
        <v>1500</v>
      </c>
      <c r="B22" s="181" t="s">
        <v>17</v>
      </c>
      <c r="C22" s="197">
        <v>0</v>
      </c>
      <c r="D22" s="199"/>
      <c r="E22" s="197">
        <f t="shared" si="0"/>
        <v>0</v>
      </c>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row>
    <row r="23" spans="1:36" s="195" customFormat="1">
      <c r="A23" s="181">
        <v>1600</v>
      </c>
      <c r="B23" s="181" t="s">
        <v>18</v>
      </c>
      <c r="C23" s="197">
        <f>+'All Approp Funds'!C21</f>
        <v>35600</v>
      </c>
      <c r="D23" s="199"/>
      <c r="E23" s="199">
        <f t="shared" si="0"/>
        <v>35600</v>
      </c>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row>
    <row r="24" spans="1:36" s="195" customFormat="1">
      <c r="A24" s="181">
        <v>1700</v>
      </c>
      <c r="B24" s="181" t="s">
        <v>19</v>
      </c>
      <c r="C24" s="200">
        <f>+'All Approp Funds'!C22</f>
        <v>0</v>
      </c>
      <c r="D24" s="200"/>
      <c r="E24" s="200">
        <f t="shared" si="0"/>
        <v>0</v>
      </c>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row>
    <row r="25" spans="1:36" s="195" customFormat="1">
      <c r="A25" s="195" t="s">
        <v>186</v>
      </c>
      <c r="C25" s="201">
        <f>SUM(C16:C24)</f>
        <v>9668725</v>
      </c>
      <c r="D25" s="201">
        <f>SUM(D16:D24)</f>
        <v>4396000</v>
      </c>
      <c r="E25" s="201">
        <f t="shared" si="0"/>
        <v>14064725</v>
      </c>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row>
    <row r="26" spans="1:36" s="195" customFormat="1" ht="3.9" customHeight="1">
      <c r="C26" s="197"/>
      <c r="D26" s="197"/>
      <c r="E26" s="197"/>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row>
    <row r="27" spans="1:36" s="195" customFormat="1" ht="13.5" customHeight="1">
      <c r="A27" s="195" t="s">
        <v>20</v>
      </c>
      <c r="C27" s="197"/>
      <c r="D27" s="197"/>
      <c r="E27" s="197"/>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row>
    <row r="28" spans="1:36" s="195" customFormat="1">
      <c r="A28" s="181">
        <v>3400</v>
      </c>
      <c r="B28" s="270" t="s">
        <v>257</v>
      </c>
      <c r="C28" s="197">
        <f>+'All Approp Funds'!C27</f>
        <v>55000</v>
      </c>
      <c r="D28" s="197"/>
      <c r="E28" s="197">
        <f>SUM(C28:D28)</f>
        <v>55000</v>
      </c>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row>
    <row r="29" spans="1:36" s="195" customFormat="1">
      <c r="A29" s="181">
        <v>3800</v>
      </c>
      <c r="B29" s="181" t="s">
        <v>199</v>
      </c>
      <c r="C29" s="200">
        <f>SUM('All Approp Funds'!C29:C34)</f>
        <v>4088000</v>
      </c>
      <c r="D29" s="200"/>
      <c r="E29" s="200">
        <f>SUM(C29:D29)</f>
        <v>4088000</v>
      </c>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row>
    <row r="30" spans="1:36" s="195" customFormat="1">
      <c r="A30" s="195" t="s">
        <v>187</v>
      </c>
      <c r="C30" s="200">
        <f>SUM(C28:C29)</f>
        <v>4143000</v>
      </c>
      <c r="D30" s="201"/>
      <c r="E30" s="200">
        <f>SUM(C30:D30)</f>
        <v>4143000</v>
      </c>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row>
    <row r="31" spans="1:36" s="195" customFormat="1" ht="3.9" customHeight="1">
      <c r="C31" s="202"/>
      <c r="D31" s="202"/>
      <c r="E31" s="20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row>
    <row r="32" spans="1:36" s="195" customFormat="1">
      <c r="A32" s="195" t="s">
        <v>21</v>
      </c>
      <c r="C32" s="197"/>
      <c r="D32" s="197"/>
      <c r="E32" s="197"/>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row>
    <row r="33" spans="1:36" s="195" customFormat="1">
      <c r="A33" s="181">
        <v>4300</v>
      </c>
      <c r="B33" s="181" t="s">
        <v>22</v>
      </c>
      <c r="C33" s="197">
        <f>+'All Approp Funds'!C39</f>
        <v>60000</v>
      </c>
      <c r="D33" s="197"/>
      <c r="E33" s="197">
        <f t="shared" ref="E33:E37" si="1">SUM(C33:D33)</f>
        <v>60000</v>
      </c>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row>
    <row r="34" spans="1:36" s="195" customFormat="1">
      <c r="A34" s="181">
        <v>4600</v>
      </c>
      <c r="B34" s="270" t="s">
        <v>266</v>
      </c>
      <c r="C34" s="197">
        <f>+'All Approp Funds'!C40</f>
        <v>241000</v>
      </c>
      <c r="D34" s="197"/>
      <c r="E34" s="197">
        <f t="shared" si="1"/>
        <v>241000</v>
      </c>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row>
    <row r="35" spans="1:36" s="195" customFormat="1">
      <c r="A35" s="181">
        <v>4700</v>
      </c>
      <c r="B35" s="181" t="s">
        <v>23</v>
      </c>
      <c r="C35" s="197">
        <f>+'All Approp Funds'!C41</f>
        <v>2500</v>
      </c>
      <c r="D35" s="197"/>
      <c r="E35" s="197">
        <f t="shared" si="1"/>
        <v>2500</v>
      </c>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row>
    <row r="36" spans="1:36" s="195" customFormat="1">
      <c r="A36" s="181">
        <v>4800</v>
      </c>
      <c r="B36" s="181" t="s">
        <v>24</v>
      </c>
      <c r="C36" s="200">
        <f>SUM('All Approp Funds'!C42:C45)</f>
        <v>1200000</v>
      </c>
      <c r="D36" s="200"/>
      <c r="E36" s="200">
        <f t="shared" si="1"/>
        <v>1200000</v>
      </c>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row>
    <row r="37" spans="1:36" s="195" customFormat="1">
      <c r="A37" s="195" t="s">
        <v>180</v>
      </c>
      <c r="C37" s="200">
        <f>SUM(C33:C36)</f>
        <v>1503500</v>
      </c>
      <c r="D37" s="200">
        <f>SUM(D33:D36)</f>
        <v>0</v>
      </c>
      <c r="E37" s="200">
        <f t="shared" si="1"/>
        <v>1503500</v>
      </c>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row>
    <row r="38" spans="1:36" s="195" customFormat="1" ht="3.9" customHeight="1">
      <c r="C38" s="202"/>
      <c r="D38" s="202"/>
      <c r="E38" s="20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row>
    <row r="39" spans="1:36" s="195" customFormat="1" hidden="1">
      <c r="A39" s="181">
        <v>5100</v>
      </c>
      <c r="B39" s="181" t="s">
        <v>25</v>
      </c>
      <c r="C39" s="199">
        <f>'All Approp Funds'!C49</f>
        <v>0</v>
      </c>
      <c r="D39" s="199"/>
      <c r="E39" s="199">
        <f>SUM(C39:D39)</f>
        <v>0</v>
      </c>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row>
    <row r="40" spans="1:36" s="195" customFormat="1" hidden="1">
      <c r="A40" s="181">
        <v>5600</v>
      </c>
      <c r="B40" s="181" t="s">
        <v>26</v>
      </c>
      <c r="C40" s="200">
        <f>+'All Approp Funds'!C50</f>
        <v>30000</v>
      </c>
      <c r="D40" s="200"/>
      <c r="E40" s="200">
        <f>SUM(C40:D40)</f>
        <v>30000</v>
      </c>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row>
    <row r="41" spans="1:36" s="195" customFormat="1" ht="12.75" customHeight="1">
      <c r="A41" s="195" t="s">
        <v>27</v>
      </c>
      <c r="C41" s="203">
        <f>SUM(C39:C40,C37+C30+C25)</f>
        <v>15345225</v>
      </c>
      <c r="D41" s="203">
        <f>SUM(D39:D40,D37+D30+D25)</f>
        <v>4396000</v>
      </c>
      <c r="E41" s="203">
        <f>SUM(C41:D41)</f>
        <v>19741225</v>
      </c>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row>
    <row r="42" spans="1:36" s="195" customFormat="1" ht="3.9" customHeight="1">
      <c r="C42" s="199"/>
      <c r="D42" s="199"/>
      <c r="E42" s="199"/>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row>
    <row r="43" spans="1:36" s="195" customFormat="1">
      <c r="A43" s="270" t="s">
        <v>291</v>
      </c>
      <c r="C43" s="199">
        <f>SUM('All Approp Funds'!C56:C57,'All Approp Funds'!C61)</f>
        <v>4425000</v>
      </c>
      <c r="D43" s="199">
        <f>SUM('All Approp Funds'!D56:D57,'All Approp Funds'!D61)</f>
        <v>1600000</v>
      </c>
      <c r="E43" s="199">
        <f>SUM(C43:D43)</f>
        <v>6025000</v>
      </c>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row>
    <row r="44" spans="1:36" s="195" customFormat="1">
      <c r="A44" s="181" t="s">
        <v>194</v>
      </c>
      <c r="C44" s="200">
        <f>+'All Approp Funds'!C54</f>
        <v>0</v>
      </c>
      <c r="D44" s="200"/>
      <c r="E44" s="200">
        <f>SUM(C44:D44)</f>
        <v>0</v>
      </c>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row>
    <row r="45" spans="1:36" s="195" customFormat="1" ht="6.9" customHeight="1">
      <c r="A45" s="181"/>
      <c r="C45" s="266"/>
      <c r="D45" s="267"/>
      <c r="E45" s="204"/>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row>
    <row r="46" spans="1:36" s="195" customFormat="1" ht="13.8" thickBot="1">
      <c r="B46" s="195" t="s">
        <v>28</v>
      </c>
      <c r="C46" s="205">
        <f>SUM(C41:C44)</f>
        <v>19770225</v>
      </c>
      <c r="D46" s="205">
        <f>SUM(D41:D44)</f>
        <v>5996000</v>
      </c>
      <c r="E46" s="205">
        <f>SUM(C46:D46)</f>
        <v>25766225</v>
      </c>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row>
    <row r="47" spans="1:36" s="195" customFormat="1" ht="13.8" thickTop="1">
      <c r="C47" s="196"/>
      <c r="D47" s="268"/>
      <c r="E47" s="196"/>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row>
    <row r="48" spans="1:36" s="195" customFormat="1">
      <c r="A48" s="314" t="s">
        <v>292</v>
      </c>
      <c r="B48" s="74"/>
      <c r="C48" s="74"/>
      <c r="D48" s="74"/>
      <c r="E48" s="74"/>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row>
    <row r="49" spans="1:36" ht="13.8">
      <c r="A49" s="182" t="s">
        <v>29</v>
      </c>
      <c r="B49" s="187"/>
      <c r="C49" s="187"/>
      <c r="D49" s="187"/>
      <c r="E49" s="74"/>
    </row>
    <row r="50" spans="1:36" ht="13.8">
      <c r="A50" s="314" t="s">
        <v>296</v>
      </c>
      <c r="B50" s="187"/>
      <c r="C50" s="187"/>
      <c r="D50" s="187"/>
      <c r="E50" s="74"/>
    </row>
    <row r="51" spans="1:36" s="195" customFormat="1">
      <c r="C51" s="181"/>
      <c r="D51" s="268"/>
      <c r="E51" s="198"/>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row>
    <row r="52" spans="1:36">
      <c r="C52" s="189" t="s">
        <v>2</v>
      </c>
      <c r="D52" s="190"/>
      <c r="E52" s="191" t="s">
        <v>3</v>
      </c>
    </row>
    <row r="53" spans="1:36">
      <c r="C53" s="191" t="s">
        <v>4</v>
      </c>
      <c r="D53" s="191" t="s">
        <v>5</v>
      </c>
      <c r="E53" s="191" t="s">
        <v>8</v>
      </c>
    </row>
    <row r="54" spans="1:36">
      <c r="A54" s="192" t="s">
        <v>30</v>
      </c>
      <c r="B54" s="193"/>
      <c r="C54" s="194" t="s">
        <v>31</v>
      </c>
      <c r="D54" s="194" t="s">
        <v>32</v>
      </c>
      <c r="E54" s="194" t="s">
        <v>11</v>
      </c>
    </row>
    <row r="55" spans="1:36" s="195" customFormat="1">
      <c r="A55" s="206"/>
      <c r="B55" s="207" t="s">
        <v>243</v>
      </c>
      <c r="C55" s="269"/>
      <c r="D55" s="269"/>
      <c r="E55" s="215"/>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row>
    <row r="56" spans="1:36" s="195" customFormat="1">
      <c r="A56" s="206">
        <v>1000</v>
      </c>
      <c r="B56" s="207" t="s">
        <v>268</v>
      </c>
      <c r="C56" s="215">
        <f>+'All Approp Funds'!C75</f>
        <v>440000</v>
      </c>
      <c r="D56" s="215">
        <f>+'All Approp Funds'!D75</f>
        <v>72690</v>
      </c>
      <c r="E56" s="215">
        <f>SUM(C56:D56)</f>
        <v>512690</v>
      </c>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row>
    <row r="57" spans="1:36" s="195" customFormat="1">
      <c r="A57" s="181">
        <v>1500</v>
      </c>
      <c r="B57" s="195" t="s">
        <v>269</v>
      </c>
      <c r="C57" s="196">
        <f>+'All Approp Funds'!C76</f>
        <v>180000</v>
      </c>
      <c r="D57" s="196">
        <f>+'All Approp Funds'!D76</f>
        <v>85500</v>
      </c>
      <c r="E57" s="196">
        <f>SUM(C57:D57)</f>
        <v>265500</v>
      </c>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row>
    <row r="58" spans="1:36" s="195" customFormat="1">
      <c r="A58" s="218">
        <v>1700</v>
      </c>
      <c r="B58" s="207" t="s">
        <v>270</v>
      </c>
      <c r="C58" s="209">
        <f>+'All Approp Funds'!C77</f>
        <v>6550000</v>
      </c>
      <c r="D58" s="209">
        <f>+'All Approp Funds'!D77</f>
        <v>1088810</v>
      </c>
      <c r="E58" s="209">
        <f>SUM(C58:D58)</f>
        <v>7638810</v>
      </c>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row>
    <row r="59" spans="1:36" s="195" customFormat="1">
      <c r="A59" s="195" t="s">
        <v>242</v>
      </c>
      <c r="B59" s="181"/>
      <c r="C59" s="208">
        <f>SUM(C56:C58)</f>
        <v>7170000</v>
      </c>
      <c r="D59" s="208">
        <f>SUM(D56:D58)</f>
        <v>1247000</v>
      </c>
      <c r="E59" s="208">
        <f>SUM(C59:D59)</f>
        <v>8417000</v>
      </c>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row>
    <row r="60" spans="1:36" s="195" customFormat="1" ht="6.9" customHeight="1">
      <c r="B60" s="181"/>
      <c r="C60" s="210"/>
      <c r="D60" s="210"/>
      <c r="E60" s="211"/>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row>
    <row r="61" spans="1:36" s="195" customFormat="1">
      <c r="A61" s="181"/>
      <c r="B61" s="195" t="s">
        <v>34</v>
      </c>
      <c r="C61" s="181"/>
      <c r="D61" s="181"/>
      <c r="E61" s="196"/>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row>
    <row r="62" spans="1:36" s="195" customFormat="1">
      <c r="A62" s="181">
        <v>2100</v>
      </c>
      <c r="B62" s="181" t="s">
        <v>35</v>
      </c>
      <c r="C62" s="196">
        <f>+'All Approp Funds'!C81</f>
        <v>1220000</v>
      </c>
      <c r="D62" s="196">
        <f>+'All Approp Funds'!D81</f>
        <v>28285</v>
      </c>
      <c r="E62" s="196">
        <f t="shared" ref="E62:E69" si="2">SUM(C62:D62)</f>
        <v>1248285</v>
      </c>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row>
    <row r="63" spans="1:36" s="195" customFormat="1">
      <c r="A63" s="181">
        <v>2200</v>
      </c>
      <c r="B63" s="270" t="s">
        <v>267</v>
      </c>
      <c r="C63" s="196">
        <f>+'All Approp Funds'!C82</f>
        <v>550000</v>
      </c>
      <c r="D63" s="196">
        <f>+'All Approp Funds'!D82</f>
        <v>69670</v>
      </c>
      <c r="E63" s="196">
        <f t="shared" si="2"/>
        <v>619670</v>
      </c>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row>
    <row r="64" spans="1:36" s="195" customFormat="1">
      <c r="A64" s="181">
        <v>2300</v>
      </c>
      <c r="B64" s="181" t="s">
        <v>36</v>
      </c>
      <c r="C64" s="196">
        <f>+'All Approp Funds'!C83</f>
        <v>350000</v>
      </c>
      <c r="D64" s="196">
        <f>+'All Approp Funds'!D83</f>
        <v>5000</v>
      </c>
      <c r="E64" s="196">
        <f t="shared" si="2"/>
        <v>355000</v>
      </c>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row>
    <row r="65" spans="1:36" s="195" customFormat="1">
      <c r="A65" s="181">
        <v>2400</v>
      </c>
      <c r="B65" s="181" t="s">
        <v>37</v>
      </c>
      <c r="C65" s="196">
        <f>+'All Approp Funds'!C84</f>
        <v>1510000</v>
      </c>
      <c r="D65" s="196">
        <f>+'All Approp Funds'!D84</f>
        <v>314470</v>
      </c>
      <c r="E65" s="196">
        <f t="shared" si="2"/>
        <v>1824470</v>
      </c>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row>
    <row r="66" spans="1:36" s="195" customFormat="1">
      <c r="A66" s="181">
        <v>2500</v>
      </c>
      <c r="B66" s="181" t="s">
        <v>38</v>
      </c>
      <c r="C66" s="196">
        <f>+'All Approp Funds'!C85</f>
        <v>1560000</v>
      </c>
      <c r="D66" s="196">
        <f>+'All Approp Funds'!D85</f>
        <v>57300</v>
      </c>
      <c r="E66" s="196">
        <f t="shared" si="2"/>
        <v>1617300</v>
      </c>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row>
    <row r="67" spans="1:36" s="195" customFormat="1">
      <c r="A67" s="181">
        <v>2600</v>
      </c>
      <c r="B67" s="181" t="s">
        <v>188</v>
      </c>
      <c r="C67" s="196">
        <f>+'All Approp Funds'!C86</f>
        <v>1526500</v>
      </c>
      <c r="D67" s="196">
        <f>+'All Approp Funds'!D86</f>
        <v>475600</v>
      </c>
      <c r="E67" s="196">
        <f t="shared" si="2"/>
        <v>2002100</v>
      </c>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row>
    <row r="68" spans="1:36" s="195" customFormat="1">
      <c r="A68" s="181">
        <v>2700</v>
      </c>
      <c r="B68" s="181" t="s">
        <v>237</v>
      </c>
      <c r="C68" s="209">
        <f>+'All Approp Funds'!C87</f>
        <v>320000</v>
      </c>
      <c r="D68" s="209">
        <f>+'All Approp Funds'!D87</f>
        <v>0</v>
      </c>
      <c r="E68" s="209">
        <f t="shared" si="2"/>
        <v>320000</v>
      </c>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row>
    <row r="69" spans="1:36" s="195" customFormat="1">
      <c r="A69" s="195" t="s">
        <v>40</v>
      </c>
      <c r="B69" s="181"/>
      <c r="C69" s="200">
        <f>SUM(C62:C68)</f>
        <v>7036500</v>
      </c>
      <c r="D69" s="200">
        <f>SUM(D62:D68)</f>
        <v>950325</v>
      </c>
      <c r="E69" s="200">
        <f t="shared" si="2"/>
        <v>7986825</v>
      </c>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row>
    <row r="70" spans="1:36" s="195" customFormat="1" ht="6.9" customHeight="1">
      <c r="B70" s="181"/>
      <c r="C70" s="210"/>
      <c r="D70" s="210"/>
      <c r="E70" s="211"/>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row>
    <row r="71" spans="1:36" s="195" customFormat="1">
      <c r="A71" s="181"/>
      <c r="B71" s="195" t="s">
        <v>235</v>
      </c>
      <c r="C71" s="196"/>
      <c r="D71" s="196"/>
      <c r="E71" s="196"/>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row>
    <row r="72" spans="1:36" hidden="1">
      <c r="A72" s="181">
        <v>3100</v>
      </c>
      <c r="B72" s="181" t="s">
        <v>23</v>
      </c>
      <c r="C72" s="196">
        <v>0</v>
      </c>
      <c r="D72" s="196">
        <v>0</v>
      </c>
      <c r="E72" s="196">
        <f>SUM(C72:D72)</f>
        <v>0</v>
      </c>
    </row>
    <row r="73" spans="1:36">
      <c r="A73" s="181">
        <v>3200</v>
      </c>
      <c r="B73" s="270" t="s">
        <v>249</v>
      </c>
      <c r="C73" s="196">
        <f>+'All Approp Funds'!C91</f>
        <v>260000</v>
      </c>
      <c r="D73" s="196">
        <f>+'All Approp Funds'!D91</f>
        <v>19600</v>
      </c>
      <c r="E73" s="196">
        <f>SUM(C73:D73)</f>
        <v>279600</v>
      </c>
    </row>
    <row r="74" spans="1:36">
      <c r="A74" s="181">
        <v>3300</v>
      </c>
      <c r="B74" s="181" t="s">
        <v>189</v>
      </c>
      <c r="C74" s="209">
        <f>+'All Approp Funds'!C92</f>
        <v>2000</v>
      </c>
      <c r="D74" s="209"/>
      <c r="E74" s="200">
        <f>SUM(C74:D74)</f>
        <v>2000</v>
      </c>
    </row>
    <row r="75" spans="1:36">
      <c r="A75" s="195" t="s">
        <v>190</v>
      </c>
      <c r="C75" s="200">
        <f>SUM(C72:C74)</f>
        <v>262000</v>
      </c>
      <c r="D75" s="200">
        <f>SUM(D72:D74)</f>
        <v>19600</v>
      </c>
      <c r="E75" s="200">
        <f>SUM(C75:D75)</f>
        <v>281600</v>
      </c>
    </row>
    <row r="76" spans="1:36" ht="6.9" customHeight="1">
      <c r="C76" s="210"/>
      <c r="D76" s="210"/>
      <c r="E76" s="210"/>
    </row>
    <row r="77" spans="1:36">
      <c r="B77" s="195" t="s">
        <v>236</v>
      </c>
      <c r="C77" s="196"/>
      <c r="D77" s="196"/>
      <c r="E77" s="196"/>
    </row>
    <row r="78" spans="1:36">
      <c r="A78" s="181">
        <v>4300</v>
      </c>
      <c r="B78" s="181" t="s">
        <v>41</v>
      </c>
      <c r="C78" s="196">
        <v>0</v>
      </c>
      <c r="D78" s="196">
        <f>+'All Approp Funds'!D98</f>
        <v>320000</v>
      </c>
      <c r="E78" s="196">
        <f>SUM(C78:D78)</f>
        <v>320000</v>
      </c>
    </row>
    <row r="79" spans="1:36">
      <c r="A79" s="181">
        <v>4400</v>
      </c>
      <c r="B79" s="181" t="s">
        <v>195</v>
      </c>
      <c r="C79" s="196">
        <v>0</v>
      </c>
      <c r="D79" s="196">
        <f>+'All Approp Funds'!D99</f>
        <v>10000</v>
      </c>
      <c r="E79" s="196">
        <f>SUM(C79:D79)</f>
        <v>10000</v>
      </c>
    </row>
    <row r="80" spans="1:36" ht="13.2" hidden="1" customHeight="1">
      <c r="A80" s="181">
        <v>4600</v>
      </c>
      <c r="B80" s="181" t="s">
        <v>167</v>
      </c>
      <c r="C80" s="196">
        <v>0</v>
      </c>
      <c r="D80" s="196">
        <v>0</v>
      </c>
      <c r="E80" s="212">
        <f>SUM(C80:D80)</f>
        <v>0</v>
      </c>
    </row>
    <row r="81" spans="1:5">
      <c r="A81" s="181">
        <v>4700</v>
      </c>
      <c r="B81" s="181" t="s">
        <v>42</v>
      </c>
      <c r="C81" s="209">
        <f>+'All Approp Funds'!C101</f>
        <v>0</v>
      </c>
      <c r="D81" s="209">
        <f>+'All Approp Funds'!D101</f>
        <v>1340000</v>
      </c>
      <c r="E81" s="209">
        <f>SUM(C81:D81)</f>
        <v>1340000</v>
      </c>
    </row>
    <row r="82" spans="1:5">
      <c r="A82" s="195" t="s">
        <v>43</v>
      </c>
      <c r="C82" s="200">
        <f>SUM(C78:C81)</f>
        <v>0</v>
      </c>
      <c r="D82" s="200">
        <f>SUM(D78:D81)</f>
        <v>1670000</v>
      </c>
      <c r="E82" s="200">
        <f>SUM(C82:D82)</f>
        <v>1670000</v>
      </c>
    </row>
    <row r="83" spans="1:5" ht="6.9" customHeight="1">
      <c r="A83" s="195"/>
      <c r="C83" s="213"/>
      <c r="D83" s="213"/>
      <c r="E83" s="213"/>
    </row>
    <row r="84" spans="1:5">
      <c r="B84" s="195" t="s">
        <v>44</v>
      </c>
      <c r="C84" s="196"/>
      <c r="D84" s="196"/>
      <c r="E84" s="196"/>
    </row>
    <row r="85" spans="1:5">
      <c r="A85" s="181">
        <v>5100</v>
      </c>
      <c r="B85" s="181" t="s">
        <v>45</v>
      </c>
      <c r="C85" s="196">
        <v>0</v>
      </c>
      <c r="D85" s="196">
        <f>+'All Approp Funds'!D106</f>
        <v>555000</v>
      </c>
      <c r="E85" s="196">
        <f>SUM(C85:D85)</f>
        <v>555000</v>
      </c>
    </row>
    <row r="86" spans="1:5">
      <c r="A86" s="181">
        <v>5200</v>
      </c>
      <c r="B86" s="181" t="s">
        <v>192</v>
      </c>
      <c r="C86" s="196">
        <f>+'All Approp Funds'!C107</f>
        <v>0</v>
      </c>
      <c r="D86" s="196"/>
      <c r="E86" s="196">
        <f>SUM(C86:D86)</f>
        <v>0</v>
      </c>
    </row>
    <row r="87" spans="1:5" ht="13.2" hidden="1" customHeight="1">
      <c r="A87" s="181">
        <v>5300</v>
      </c>
      <c r="B87" s="181" t="s">
        <v>46</v>
      </c>
      <c r="C87" s="196">
        <v>0</v>
      </c>
      <c r="D87" s="196"/>
      <c r="E87" s="196">
        <f>SUM(C87:D87)</f>
        <v>0</v>
      </c>
    </row>
    <row r="88" spans="1:5" hidden="1">
      <c r="A88" s="181">
        <v>5600</v>
      </c>
      <c r="B88" s="181" t="s">
        <v>17</v>
      </c>
      <c r="C88" s="209">
        <f>+'All Approp Funds'!C109</f>
        <v>0</v>
      </c>
      <c r="D88" s="209"/>
      <c r="E88" s="209">
        <f>SUM(C88:D88)</f>
        <v>0</v>
      </c>
    </row>
    <row r="89" spans="1:5">
      <c r="A89" s="195" t="s">
        <v>49</v>
      </c>
      <c r="C89" s="271">
        <f>SUM(C84:C88)</f>
        <v>0</v>
      </c>
      <c r="D89" s="271">
        <f>SUM(D84:D88)</f>
        <v>555000</v>
      </c>
      <c r="E89" s="271">
        <f>SUM(C89:D89)</f>
        <v>555000</v>
      </c>
    </row>
    <row r="90" spans="1:5" ht="6.9" customHeight="1">
      <c r="C90" s="212"/>
      <c r="D90" s="212"/>
      <c r="E90" s="196"/>
    </row>
    <row r="91" spans="1:5">
      <c r="A91" s="181">
        <v>7000</v>
      </c>
      <c r="B91" s="195" t="s">
        <v>50</v>
      </c>
      <c r="C91" s="214">
        <f>+'All Approp Funds'!C112</f>
        <v>950000</v>
      </c>
      <c r="D91" s="200">
        <v>0</v>
      </c>
      <c r="E91" s="214">
        <f>SUM(C91:D91)</f>
        <v>950000</v>
      </c>
    </row>
    <row r="92" spans="1:5" ht="6.6" customHeight="1">
      <c r="C92" s="196"/>
      <c r="D92" s="268"/>
      <c r="E92" s="196"/>
    </row>
    <row r="93" spans="1:5">
      <c r="B93" s="195" t="s">
        <v>172</v>
      </c>
      <c r="C93" s="294">
        <f>SUM(C91+C89+C82+C75+C69+C59)</f>
        <v>15418500</v>
      </c>
      <c r="D93" s="215">
        <f>SUM(D91+D89+D82+D75+D69+D59+D55)</f>
        <v>4441925</v>
      </c>
      <c r="E93" s="215">
        <f>SUM(C93:D93)</f>
        <v>19860425</v>
      </c>
    </row>
    <row r="94" spans="1:5">
      <c r="C94" s="196"/>
      <c r="D94" s="268"/>
      <c r="E94" s="196"/>
    </row>
    <row r="95" spans="1:5">
      <c r="B95" s="181" t="s">
        <v>191</v>
      </c>
      <c r="C95" s="209">
        <f>SUM('All Approp Funds'!C116:C118)</f>
        <v>4411725</v>
      </c>
      <c r="D95" s="209">
        <f>SUM('All Approp Funds'!D116:D118)</f>
        <v>1554075</v>
      </c>
      <c r="E95" s="209">
        <f>SUM(C95:D95)</f>
        <v>5965800</v>
      </c>
    </row>
    <row r="96" spans="1:5">
      <c r="A96" s="82"/>
      <c r="B96" s="82"/>
      <c r="C96" s="82"/>
      <c r="D96" s="82"/>
      <c r="E96" s="82"/>
    </row>
    <row r="97" spans="1:5" ht="13.8" thickBot="1">
      <c r="B97" s="195" t="s">
        <v>51</v>
      </c>
      <c r="C97" s="216">
        <f>SUM(C93:C96)</f>
        <v>19830225</v>
      </c>
      <c r="D97" s="216">
        <f>SUM(D93:D96)</f>
        <v>5996000</v>
      </c>
      <c r="E97" s="216">
        <f>SUM(E93:E96)</f>
        <v>25826225</v>
      </c>
    </row>
    <row r="98" spans="1:5" ht="13.8" thickTop="1">
      <c r="A98" s="82"/>
      <c r="B98" s="82"/>
      <c r="C98" s="82"/>
      <c r="D98" s="82"/>
      <c r="E98" s="82"/>
    </row>
    <row r="99" spans="1:5">
      <c r="A99" s="82"/>
      <c r="B99" s="82"/>
      <c r="C99" s="82"/>
      <c r="D99" s="82"/>
      <c r="E99" s="82"/>
    </row>
    <row r="100" spans="1:5">
      <c r="A100" s="82"/>
      <c r="B100" s="82"/>
      <c r="C100" s="82"/>
      <c r="D100" s="82"/>
      <c r="E100" s="82"/>
    </row>
    <row r="101" spans="1:5">
      <c r="A101" s="82"/>
      <c r="B101" s="82"/>
      <c r="C101" s="217">
        <f>+C46-C97</f>
        <v>-60000</v>
      </c>
      <c r="D101" s="217">
        <f>+D46-D97</f>
        <v>0</v>
      </c>
      <c r="E101" s="217">
        <f>+E46-E97</f>
        <v>-60000</v>
      </c>
    </row>
    <row r="102" spans="1:5">
      <c r="A102" s="82"/>
      <c r="B102" s="82"/>
      <c r="C102" s="82"/>
      <c r="D102" s="82"/>
      <c r="E102" s="82"/>
    </row>
    <row r="103" spans="1:5">
      <c r="A103" s="82"/>
      <c r="B103" s="82"/>
      <c r="C103" s="82"/>
      <c r="D103" s="82"/>
      <c r="E103" s="82"/>
    </row>
    <row r="104" spans="1:5">
      <c r="A104" s="82"/>
      <c r="B104" s="82"/>
      <c r="C104" s="82"/>
      <c r="D104" s="82"/>
      <c r="E104" s="82"/>
    </row>
    <row r="105" spans="1:5">
      <c r="A105" s="82"/>
      <c r="B105" s="82"/>
      <c r="C105" s="82"/>
      <c r="D105" s="82"/>
      <c r="E105" s="82"/>
    </row>
    <row r="106" spans="1:5">
      <c r="A106" s="82"/>
      <c r="B106" s="82"/>
      <c r="C106" s="82"/>
      <c r="D106" s="82"/>
      <c r="E106" s="82"/>
    </row>
    <row r="107" spans="1:5">
      <c r="A107" s="82"/>
      <c r="B107" s="82"/>
      <c r="C107" s="82"/>
      <c r="D107" s="82"/>
      <c r="E107" s="82"/>
    </row>
    <row r="108" spans="1:5">
      <c r="A108" s="82"/>
      <c r="B108" s="82"/>
      <c r="C108" s="82"/>
      <c r="D108" s="82"/>
      <c r="E108" s="82"/>
    </row>
    <row r="109" spans="1:5">
      <c r="A109" s="82"/>
      <c r="B109" s="82"/>
      <c r="C109" s="82"/>
      <c r="D109" s="82"/>
      <c r="E109" s="82"/>
    </row>
    <row r="110" spans="1:5">
      <c r="A110" s="82"/>
      <c r="B110" s="82"/>
      <c r="C110" s="82"/>
      <c r="D110" s="82"/>
      <c r="E110" s="82"/>
    </row>
    <row r="111" spans="1:5">
      <c r="A111" s="82"/>
      <c r="B111" s="82"/>
      <c r="C111" s="82"/>
      <c r="D111" s="82"/>
      <c r="E111" s="82"/>
    </row>
    <row r="112" spans="1:5">
      <c r="A112" s="82"/>
      <c r="B112" s="82"/>
      <c r="C112" s="82"/>
      <c r="D112" s="82"/>
      <c r="E112" s="82"/>
    </row>
    <row r="113" spans="1:5">
      <c r="A113" s="82"/>
      <c r="B113" s="82"/>
      <c r="C113" s="82"/>
      <c r="D113" s="82"/>
      <c r="E113" s="82"/>
    </row>
    <row r="114" spans="1:5">
      <c r="A114" s="82"/>
      <c r="B114" s="82"/>
      <c r="C114" s="82"/>
      <c r="D114" s="82"/>
      <c r="E114" s="82"/>
    </row>
    <row r="115" spans="1:5">
      <c r="A115" s="82"/>
      <c r="B115" s="82"/>
      <c r="C115" s="82"/>
      <c r="D115" s="82"/>
      <c r="E115" s="82"/>
    </row>
    <row r="116" spans="1:5">
      <c r="A116" s="82"/>
      <c r="B116" s="82"/>
      <c r="C116" s="82"/>
      <c r="D116" s="82"/>
      <c r="E116" s="82"/>
    </row>
    <row r="117" spans="1:5">
      <c r="A117" s="82"/>
      <c r="B117" s="82"/>
      <c r="C117" s="82"/>
      <c r="D117" s="82"/>
      <c r="E117" s="82"/>
    </row>
    <row r="118" spans="1:5">
      <c r="A118" s="82"/>
      <c r="B118" s="82"/>
      <c r="C118" s="82"/>
      <c r="D118" s="82"/>
      <c r="E118" s="82"/>
    </row>
    <row r="119" spans="1:5">
      <c r="A119" s="82"/>
      <c r="B119" s="82"/>
      <c r="C119" s="82"/>
      <c r="D119" s="82"/>
      <c r="E119" s="82"/>
    </row>
    <row r="120" spans="1:5">
      <c r="A120" s="82"/>
      <c r="B120" s="82"/>
      <c r="C120" s="82"/>
      <c r="D120" s="82"/>
      <c r="E120" s="82"/>
    </row>
    <row r="121" spans="1:5">
      <c r="A121" s="82"/>
      <c r="B121" s="82"/>
      <c r="C121" s="82"/>
      <c r="D121" s="82"/>
      <c r="E121" s="82"/>
    </row>
    <row r="122" spans="1:5">
      <c r="A122" s="82"/>
      <c r="B122" s="82"/>
      <c r="C122" s="82"/>
      <c r="D122" s="82"/>
      <c r="E122" s="82"/>
    </row>
    <row r="123" spans="1:5">
      <c r="A123" s="82"/>
      <c r="B123" s="82"/>
      <c r="C123" s="82"/>
      <c r="D123" s="82"/>
      <c r="E123" s="82"/>
    </row>
    <row r="124" spans="1:5">
      <c r="A124" s="82"/>
      <c r="B124" s="82"/>
      <c r="C124" s="82"/>
      <c r="D124" s="82"/>
      <c r="E124" s="82"/>
    </row>
    <row r="125" spans="1:5">
      <c r="A125" s="82"/>
      <c r="B125" s="82"/>
      <c r="C125" s="82"/>
      <c r="D125" s="82"/>
      <c r="E125" s="82"/>
    </row>
    <row r="126" spans="1:5">
      <c r="A126" s="82"/>
      <c r="B126" s="82"/>
      <c r="C126" s="82"/>
      <c r="D126" s="82"/>
      <c r="E126" s="82"/>
    </row>
    <row r="127" spans="1:5">
      <c r="A127" s="82"/>
      <c r="B127" s="82"/>
      <c r="C127" s="82"/>
      <c r="D127" s="82"/>
      <c r="E127" s="82"/>
    </row>
    <row r="128" spans="1:5">
      <c r="A128" s="82"/>
      <c r="B128" s="82"/>
      <c r="C128" s="82"/>
      <c r="D128" s="82"/>
      <c r="E128" s="82"/>
    </row>
    <row r="129" spans="1:5">
      <c r="A129" s="82"/>
      <c r="B129" s="82"/>
      <c r="C129" s="82"/>
      <c r="D129" s="82"/>
      <c r="E129" s="82"/>
    </row>
    <row r="130" spans="1:5">
      <c r="A130" s="82"/>
      <c r="B130" s="82"/>
      <c r="C130" s="82"/>
      <c r="D130" s="82"/>
      <c r="E130" s="82"/>
    </row>
    <row r="131" spans="1:5">
      <c r="A131" s="82"/>
      <c r="B131" s="82"/>
      <c r="C131" s="82"/>
      <c r="D131" s="82"/>
      <c r="E131" s="82"/>
    </row>
    <row r="132" spans="1:5">
      <c r="A132" s="82"/>
      <c r="B132" s="82"/>
      <c r="C132" s="82"/>
      <c r="D132" s="82"/>
      <c r="E132" s="82"/>
    </row>
    <row r="133" spans="1:5">
      <c r="A133" s="82"/>
      <c r="B133" s="82"/>
      <c r="C133" s="82"/>
      <c r="D133" s="82"/>
      <c r="E133" s="82"/>
    </row>
    <row r="134" spans="1:5">
      <c r="A134" s="82"/>
      <c r="B134" s="82"/>
      <c r="C134" s="82"/>
      <c r="D134" s="82"/>
      <c r="E134" s="82"/>
    </row>
    <row r="135" spans="1:5">
      <c r="A135" s="82"/>
      <c r="B135" s="82"/>
      <c r="C135" s="82"/>
      <c r="D135" s="82"/>
      <c r="E135" s="82"/>
    </row>
    <row r="136" spans="1:5">
      <c r="A136" s="82"/>
      <c r="B136" s="82"/>
      <c r="C136" s="82"/>
      <c r="D136" s="82"/>
      <c r="E136" s="82"/>
    </row>
    <row r="137" spans="1:5">
      <c r="A137" s="82"/>
      <c r="B137" s="82"/>
      <c r="C137" s="82"/>
      <c r="D137" s="82"/>
      <c r="E137" s="82"/>
    </row>
    <row r="138" spans="1:5">
      <c r="A138" s="82"/>
      <c r="B138" s="82"/>
      <c r="C138" s="82"/>
      <c r="D138" s="82"/>
      <c r="E138" s="82"/>
    </row>
    <row r="139" spans="1:5">
      <c r="A139" s="82"/>
      <c r="B139" s="82"/>
      <c r="C139" s="82"/>
      <c r="D139" s="82"/>
      <c r="E139" s="82"/>
    </row>
    <row r="140" spans="1:5">
      <c r="A140" s="82"/>
      <c r="B140" s="82"/>
      <c r="C140" s="82"/>
      <c r="D140" s="82"/>
      <c r="E140" s="82"/>
    </row>
    <row r="141" spans="1:5">
      <c r="A141" s="82"/>
      <c r="B141" s="82"/>
      <c r="C141" s="82"/>
      <c r="D141" s="82"/>
      <c r="E141" s="82"/>
    </row>
    <row r="142" spans="1:5">
      <c r="A142" s="82"/>
      <c r="B142" s="82"/>
      <c r="C142" s="82"/>
      <c r="D142" s="82"/>
      <c r="E142" s="82"/>
    </row>
    <row r="143" spans="1:5">
      <c r="A143" s="82"/>
      <c r="B143" s="82"/>
      <c r="C143" s="82"/>
      <c r="D143" s="82"/>
      <c r="E143" s="82"/>
    </row>
    <row r="144" spans="1:5">
      <c r="A144" s="82"/>
      <c r="B144" s="82"/>
      <c r="C144" s="82"/>
      <c r="D144" s="82"/>
      <c r="E144" s="82"/>
    </row>
    <row r="145" spans="1:5">
      <c r="A145" s="82"/>
      <c r="B145" s="82"/>
      <c r="C145" s="82"/>
      <c r="D145" s="82"/>
      <c r="E145" s="82"/>
    </row>
    <row r="146" spans="1:5">
      <c r="A146" s="82"/>
      <c r="B146" s="82"/>
      <c r="C146" s="82"/>
      <c r="D146" s="82"/>
      <c r="E146" s="82"/>
    </row>
    <row r="147" spans="1:5">
      <c r="A147" s="82"/>
      <c r="B147" s="82"/>
      <c r="C147" s="82"/>
      <c r="D147" s="82"/>
      <c r="E147" s="82"/>
    </row>
    <row r="148" spans="1:5">
      <c r="A148" s="82"/>
      <c r="B148" s="82"/>
      <c r="C148" s="82"/>
      <c r="D148" s="82"/>
      <c r="E148" s="82"/>
    </row>
    <row r="149" spans="1:5">
      <c r="A149" s="82"/>
      <c r="B149" s="82"/>
      <c r="C149" s="82"/>
      <c r="D149" s="82"/>
      <c r="E149" s="82"/>
    </row>
    <row r="150" spans="1:5">
      <c r="A150" s="82"/>
      <c r="B150" s="82"/>
      <c r="C150" s="82"/>
      <c r="D150" s="82"/>
      <c r="E150" s="82"/>
    </row>
    <row r="151" spans="1:5">
      <c r="A151" s="82"/>
      <c r="B151" s="82"/>
      <c r="C151" s="82"/>
      <c r="D151" s="82"/>
      <c r="E151" s="82"/>
    </row>
    <row r="152" spans="1:5">
      <c r="A152" s="82"/>
      <c r="B152" s="82"/>
      <c r="C152" s="82"/>
      <c r="D152" s="82"/>
      <c r="E152" s="82"/>
    </row>
    <row r="153" spans="1:5">
      <c r="A153" s="82"/>
      <c r="B153" s="82"/>
      <c r="C153" s="82"/>
      <c r="D153" s="82"/>
      <c r="E153" s="82"/>
    </row>
    <row r="154" spans="1:5">
      <c r="A154" s="82"/>
      <c r="B154" s="82"/>
      <c r="C154" s="82"/>
      <c r="D154" s="82"/>
      <c r="E154" s="82"/>
    </row>
    <row r="155" spans="1:5">
      <c r="A155" s="82"/>
      <c r="B155" s="82"/>
      <c r="C155" s="82"/>
      <c r="D155" s="82"/>
      <c r="E155" s="82"/>
    </row>
    <row r="156" spans="1:5">
      <c r="A156" s="82"/>
      <c r="B156" s="82"/>
      <c r="C156" s="82"/>
      <c r="D156" s="82"/>
      <c r="E156" s="82"/>
    </row>
    <row r="157" spans="1:5">
      <c r="A157" s="82"/>
      <c r="B157" s="82"/>
      <c r="C157" s="82"/>
      <c r="D157" s="82"/>
      <c r="E157" s="82"/>
    </row>
    <row r="158" spans="1:5">
      <c r="A158" s="82"/>
      <c r="B158" s="82"/>
      <c r="C158" s="82"/>
      <c r="D158" s="82"/>
      <c r="E158" s="82"/>
    </row>
    <row r="159" spans="1:5">
      <c r="A159" s="82"/>
      <c r="B159" s="82"/>
      <c r="C159" s="82"/>
      <c r="D159" s="82"/>
      <c r="E159" s="82"/>
    </row>
    <row r="160" spans="1:5">
      <c r="A160" s="82"/>
      <c r="B160" s="82"/>
      <c r="C160" s="82"/>
      <c r="D160" s="82"/>
      <c r="E160" s="82"/>
    </row>
    <row r="161" spans="1:5">
      <c r="A161" s="82"/>
      <c r="B161" s="82"/>
      <c r="C161" s="82"/>
      <c r="D161" s="82"/>
      <c r="E161" s="82"/>
    </row>
    <row r="162" spans="1:5">
      <c r="A162" s="82"/>
      <c r="B162" s="82"/>
      <c r="C162" s="82"/>
      <c r="D162" s="82"/>
      <c r="E162" s="82"/>
    </row>
    <row r="163" spans="1:5">
      <c r="A163" s="82"/>
      <c r="B163" s="82"/>
      <c r="C163" s="82"/>
      <c r="D163" s="82"/>
      <c r="E163" s="82"/>
    </row>
    <row r="164" spans="1:5" s="82" customFormat="1"/>
    <row r="165" spans="1:5" s="82" customFormat="1"/>
    <row r="166" spans="1:5" s="82" customFormat="1"/>
    <row r="167" spans="1:5" s="82" customFormat="1"/>
    <row r="168" spans="1:5" s="82" customFormat="1"/>
    <row r="169" spans="1:5" s="82" customFormat="1"/>
    <row r="170" spans="1:5" s="82" customFormat="1"/>
    <row r="171" spans="1:5" s="82" customFormat="1"/>
    <row r="172" spans="1:5" s="82" customFormat="1"/>
    <row r="173" spans="1:5" s="82" customFormat="1"/>
    <row r="174" spans="1:5" s="82" customFormat="1"/>
    <row r="175" spans="1:5" s="82" customFormat="1"/>
    <row r="176" spans="1:5" s="82" customFormat="1"/>
    <row r="177" s="82" customFormat="1"/>
    <row r="178" s="82" customFormat="1"/>
    <row r="179" s="82" customFormat="1"/>
    <row r="180" s="82" customFormat="1"/>
    <row r="181" s="82" customFormat="1"/>
    <row r="182" s="82" customFormat="1"/>
    <row r="183" s="82" customFormat="1"/>
    <row r="184" s="82" customFormat="1"/>
    <row r="185" s="82" customFormat="1"/>
    <row r="186" s="82" customFormat="1"/>
    <row r="187" s="82" customFormat="1"/>
    <row r="188" s="82" customFormat="1"/>
    <row r="189" s="82" customFormat="1"/>
    <row r="190" s="82" customFormat="1"/>
    <row r="191" s="82" customFormat="1"/>
    <row r="192" s="82" customFormat="1"/>
    <row r="193" s="82" customFormat="1"/>
    <row r="194" s="82" customFormat="1"/>
    <row r="195" s="82" customFormat="1"/>
    <row r="196" s="82" customFormat="1"/>
    <row r="197" s="82" customFormat="1"/>
    <row r="198" s="82" customFormat="1"/>
    <row r="199" s="82" customFormat="1"/>
    <row r="200" s="82" customFormat="1"/>
    <row r="201" s="82" customFormat="1"/>
    <row r="202" s="82" customFormat="1"/>
    <row r="203" s="82" customFormat="1"/>
    <row r="204" s="82" customFormat="1"/>
    <row r="205" s="82" customFormat="1"/>
    <row r="206" s="82" customFormat="1"/>
    <row r="207" s="82" customFormat="1"/>
    <row r="208" s="82" customFormat="1"/>
    <row r="209" s="82" customFormat="1"/>
    <row r="210" s="82" customFormat="1"/>
  </sheetData>
  <phoneticPr fontId="0" type="noConversion"/>
  <printOptions horizontalCentered="1"/>
  <pageMargins left="1" right="0.74" top="1" bottom="1" header="0.5" footer="0.5"/>
  <pageSetup scale="96" firstPageNumber="7" fitToHeight="2" orientation="portrait" useFirstPageNumber="1" horizontalDpi="4294967292" r:id="rId1"/>
  <headerFooter alignWithMargins="0"/>
  <rowBreaks count="1" manualBreakCount="1">
    <brk id="4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3"/>
  <sheetViews>
    <sheetView topLeftCell="A36" zoomScaleNormal="75" workbookViewId="0">
      <selection activeCell="C46" sqref="C46"/>
    </sheetView>
  </sheetViews>
  <sheetFormatPr defaultColWidth="9.109375" defaultRowHeight="13.8"/>
  <cols>
    <col min="1" max="1" width="4.77734375" style="3" customWidth="1"/>
    <col min="2" max="2" width="31" style="3" customWidth="1"/>
    <col min="3" max="3" width="14.33203125" style="3" customWidth="1"/>
    <col min="4" max="4" width="13.6640625" style="20" customWidth="1"/>
    <col min="5" max="6" width="13.33203125" style="20" customWidth="1"/>
    <col min="7" max="7" width="14.33203125" style="3" customWidth="1"/>
    <col min="8" max="8" width="12.88671875" style="30" hidden="1" customWidth="1"/>
    <col min="9" max="16384" width="9.109375" style="3"/>
  </cols>
  <sheetData>
    <row r="1" spans="1:12">
      <c r="A1" s="1" t="s">
        <v>292</v>
      </c>
      <c r="B1" s="2"/>
      <c r="C1" s="2"/>
      <c r="D1" s="2"/>
      <c r="E1" s="2"/>
      <c r="F1" s="2"/>
      <c r="G1" s="2"/>
    </row>
    <row r="2" spans="1:12">
      <c r="A2" s="1" t="s">
        <v>1</v>
      </c>
      <c r="B2" s="2"/>
      <c r="C2" s="2"/>
      <c r="D2" s="2"/>
      <c r="E2" s="2"/>
      <c r="F2" s="2"/>
      <c r="G2" s="2"/>
    </row>
    <row r="3" spans="1:12">
      <c r="A3" s="1" t="s">
        <v>296</v>
      </c>
      <c r="B3" s="2"/>
      <c r="C3" s="2"/>
      <c r="D3" s="2"/>
      <c r="E3" s="2"/>
      <c r="F3" s="2"/>
      <c r="G3" s="2"/>
    </row>
    <row r="4" spans="1:12" ht="9" customHeight="1">
      <c r="A4" s="2"/>
      <c r="B4" s="2"/>
      <c r="C4" s="2"/>
      <c r="D4" s="2"/>
      <c r="E4" s="2"/>
      <c r="F4" s="2"/>
      <c r="G4" s="2"/>
      <c r="H4" s="32"/>
    </row>
    <row r="5" spans="1:12">
      <c r="C5" s="69" t="s">
        <v>2</v>
      </c>
      <c r="D5" s="69"/>
      <c r="E5" s="69"/>
      <c r="F5" s="69"/>
      <c r="G5" s="65" t="s">
        <v>3</v>
      </c>
      <c r="H5" s="32"/>
    </row>
    <row r="6" spans="1:12">
      <c r="C6" s="65" t="s">
        <v>4</v>
      </c>
      <c r="D6" s="91" t="s">
        <v>5</v>
      </c>
      <c r="E6" s="65" t="s">
        <v>6</v>
      </c>
      <c r="F6" s="65" t="s">
        <v>7</v>
      </c>
      <c r="G6" s="65" t="s">
        <v>52</v>
      </c>
      <c r="H6" s="32"/>
    </row>
    <row r="7" spans="1:12">
      <c r="A7" s="5" t="s">
        <v>53</v>
      </c>
      <c r="C7" s="65" t="s">
        <v>11</v>
      </c>
      <c r="D7" s="91" t="s">
        <v>279</v>
      </c>
      <c r="E7" s="65" t="s">
        <v>55</v>
      </c>
      <c r="F7" s="65" t="s">
        <v>10</v>
      </c>
      <c r="G7" s="65" t="s">
        <v>11</v>
      </c>
      <c r="H7" s="32"/>
    </row>
    <row r="8" spans="1:12">
      <c r="C8" s="109" t="s">
        <v>293</v>
      </c>
      <c r="D8" s="109" t="s">
        <v>168</v>
      </c>
      <c r="E8" s="109" t="s">
        <v>56</v>
      </c>
      <c r="F8" s="109" t="s">
        <v>57</v>
      </c>
      <c r="G8" s="68"/>
      <c r="H8" s="32"/>
    </row>
    <row r="9" spans="1:12">
      <c r="A9" s="5" t="s">
        <v>12</v>
      </c>
      <c r="C9" s="7"/>
      <c r="D9" s="7"/>
      <c r="E9" s="7"/>
      <c r="H9" s="32"/>
    </row>
    <row r="10" spans="1:12">
      <c r="A10" s="20">
        <v>1110</v>
      </c>
      <c r="B10" s="21" t="s">
        <v>58</v>
      </c>
      <c r="C10" s="11">
        <f>'Gen Fd'!H10</f>
        <v>8578500</v>
      </c>
      <c r="D10" s="11">
        <f>'Bldg Fd'!J11</f>
        <v>4289000</v>
      </c>
      <c r="E10" s="11"/>
      <c r="F10" s="11">
        <f>+'Dbt Serv Fd'!H11</f>
        <v>402000</v>
      </c>
      <c r="G10" s="11">
        <f>SUM(C10:F10)</f>
        <v>13269500</v>
      </c>
      <c r="H10" s="35"/>
      <c r="I10" s="28"/>
      <c r="J10" s="28"/>
      <c r="K10" s="28"/>
      <c r="L10" s="28"/>
    </row>
    <row r="11" spans="1:12">
      <c r="A11" s="20">
        <v>1120</v>
      </c>
      <c r="B11" s="3" t="s">
        <v>59</v>
      </c>
      <c r="C11" s="11">
        <f>'Gen Fd'!H11</f>
        <v>125000</v>
      </c>
      <c r="D11" s="11">
        <f>'Bldg Fd'!J12</f>
        <v>80000</v>
      </c>
      <c r="E11" s="11"/>
      <c r="F11" s="11">
        <f>'Dbt Serv Fd'!J13</f>
        <v>0</v>
      </c>
      <c r="G11" s="11">
        <f>SUM(C11:F11)</f>
        <v>205000</v>
      </c>
      <c r="H11" s="35"/>
      <c r="I11" s="28"/>
      <c r="J11" s="28"/>
      <c r="K11" s="28"/>
      <c r="L11" s="28"/>
    </row>
    <row r="12" spans="1:12">
      <c r="A12" s="20">
        <v>1130</v>
      </c>
      <c r="B12" s="3" t="s">
        <v>13</v>
      </c>
      <c r="C12" s="11">
        <f>'Gen Fd'!H12</f>
        <v>30000</v>
      </c>
      <c r="D12" s="11">
        <f>'Bldg Fd'!J13</f>
        <v>5000</v>
      </c>
      <c r="E12" s="11"/>
      <c r="F12" s="11">
        <f>'Dbt Serv Fd'!J15</f>
        <v>0</v>
      </c>
      <c r="G12" s="11">
        <f>SUM(C12:F12)</f>
        <v>35000</v>
      </c>
      <c r="H12" s="35"/>
      <c r="I12" s="28"/>
      <c r="J12" s="28"/>
      <c r="K12" s="28"/>
      <c r="L12" s="28"/>
    </row>
    <row r="13" spans="1:12" ht="6" hidden="1" customHeight="1">
      <c r="A13" s="20"/>
      <c r="C13" s="7"/>
      <c r="D13" s="7"/>
      <c r="E13" s="7"/>
      <c r="F13" s="7"/>
      <c r="G13" s="7"/>
      <c r="H13" s="32"/>
    </row>
    <row r="14" spans="1:12" hidden="1">
      <c r="A14" s="20"/>
      <c r="B14" s="3" t="s">
        <v>60</v>
      </c>
      <c r="C14" s="11">
        <f>'Gen Fd'!H14</f>
        <v>1250000</v>
      </c>
      <c r="D14" s="11"/>
      <c r="E14" s="7"/>
      <c r="F14" s="7"/>
      <c r="G14" s="7">
        <f>SUM(C14:F14)</f>
        <v>1250000</v>
      </c>
      <c r="H14" s="32"/>
    </row>
    <row r="15" spans="1:12" hidden="1">
      <c r="A15" s="20"/>
      <c r="B15" s="3" t="s">
        <v>61</v>
      </c>
      <c r="C15" s="29">
        <f>'Gen Fd'!H15</f>
        <v>610000</v>
      </c>
      <c r="D15" s="29"/>
      <c r="E15" s="29"/>
      <c r="F15" s="29"/>
      <c r="G15" s="29">
        <f>SUM(C15:F15)</f>
        <v>610000</v>
      </c>
      <c r="H15" s="32">
        <f>SUM(G13:G15)</f>
        <v>1860000</v>
      </c>
    </row>
    <row r="16" spans="1:12">
      <c r="A16" s="20">
        <v>1200</v>
      </c>
      <c r="B16" s="3" t="s">
        <v>62</v>
      </c>
      <c r="C16" s="11">
        <f>'Gen Fd'!H16</f>
        <v>684500</v>
      </c>
      <c r="D16" s="11"/>
      <c r="E16" s="11"/>
      <c r="F16" s="11"/>
      <c r="G16" s="11">
        <f>SUM(C16:F16)</f>
        <v>684500</v>
      </c>
      <c r="H16" s="32">
        <f>+H15-G16</f>
        <v>1175500</v>
      </c>
    </row>
    <row r="17" spans="1:9" ht="6" hidden="1" customHeight="1">
      <c r="A17" s="20"/>
      <c r="C17" s="11"/>
      <c r="D17" s="11"/>
      <c r="E17" s="11"/>
      <c r="F17" s="11"/>
      <c r="G17" s="11"/>
      <c r="H17" s="32"/>
    </row>
    <row r="18" spans="1:9">
      <c r="A18" s="20">
        <v>1300</v>
      </c>
      <c r="B18" s="31" t="s">
        <v>63</v>
      </c>
      <c r="C18" s="11">
        <f>'Gen Fd'!H18</f>
        <v>30000</v>
      </c>
      <c r="D18" s="11">
        <f>'Bldg Fd'!J19</f>
        <v>22000</v>
      </c>
      <c r="E18" s="11">
        <f>'Cptl Proj Fd'!J21</f>
        <v>0</v>
      </c>
      <c r="F18" s="11"/>
      <c r="G18" s="11">
        <f>SUM(C18:F18)</f>
        <v>52000</v>
      </c>
      <c r="H18" s="32"/>
    </row>
    <row r="19" spans="1:9">
      <c r="A19" s="20">
        <v>1400</v>
      </c>
      <c r="B19" s="3" t="s">
        <v>64</v>
      </c>
      <c r="C19" s="11">
        <f>'Gen Fd'!H19</f>
        <v>185125</v>
      </c>
      <c r="D19" s="11"/>
      <c r="E19" s="11"/>
      <c r="F19" s="11"/>
      <c r="G19" s="11">
        <f>SUM(C19:F19)</f>
        <v>185125</v>
      </c>
      <c r="H19" s="32"/>
    </row>
    <row r="20" spans="1:9">
      <c r="A20" s="20">
        <v>1500</v>
      </c>
      <c r="B20" s="3" t="s">
        <v>17</v>
      </c>
      <c r="C20" s="11">
        <f>'Gen Fd'!H20</f>
        <v>60000</v>
      </c>
      <c r="D20" s="11">
        <f>+'Bldg Fd'!J21</f>
        <v>0</v>
      </c>
      <c r="E20" s="11"/>
      <c r="F20" s="11"/>
      <c r="G20" s="11">
        <f>SUM(C20:F20)</f>
        <v>60000</v>
      </c>
      <c r="H20" s="32"/>
    </row>
    <row r="21" spans="1:9">
      <c r="A21" s="20">
        <v>1600</v>
      </c>
      <c r="B21" s="3" t="s">
        <v>18</v>
      </c>
      <c r="C21" s="11">
        <f>'Gen Fd'!H21</f>
        <v>35600</v>
      </c>
      <c r="D21" s="11"/>
      <c r="E21" s="11"/>
      <c r="F21" s="11"/>
      <c r="G21" s="11">
        <f>SUM(C21:F21)</f>
        <v>35600</v>
      </c>
      <c r="H21" s="32"/>
    </row>
    <row r="22" spans="1:9">
      <c r="A22" s="20">
        <v>1700</v>
      </c>
      <c r="B22" s="3" t="s">
        <v>19</v>
      </c>
      <c r="C22" s="29">
        <f>'Gen Fd'!H22</f>
        <v>0</v>
      </c>
      <c r="D22" s="29"/>
      <c r="E22" s="29"/>
      <c r="F22" s="29"/>
      <c r="G22" s="29">
        <f>SUM(C22:F22)</f>
        <v>0</v>
      </c>
      <c r="H22" s="32">
        <f>SUM(C24:F24)</f>
        <v>14526725</v>
      </c>
    </row>
    <row r="23" spans="1:9" ht="6.9" customHeight="1">
      <c r="C23" s="8"/>
      <c r="D23" s="8"/>
      <c r="E23" s="8"/>
      <c r="F23" s="3"/>
      <c r="H23" s="32">
        <f>G24-H22</f>
        <v>0</v>
      </c>
    </row>
    <row r="24" spans="1:9">
      <c r="A24" s="5" t="s">
        <v>178</v>
      </c>
      <c r="C24" s="40">
        <f>SUM(C21:C22,C20+C19+C18+C16+C12+C11+C10)</f>
        <v>9728725</v>
      </c>
      <c r="D24" s="40">
        <f>SUM(D21:D22,D20+D19+D18+D16+D12+D11+D10)</f>
        <v>4396000</v>
      </c>
      <c r="E24" s="40">
        <f>SUM(E21:E22,E20+E19+E18+E16+E12+E11+E10)</f>
        <v>0</v>
      </c>
      <c r="F24" s="40">
        <f>SUM(F21:F22,F20+F19+F18+F16+F12+F11+F10)</f>
        <v>402000</v>
      </c>
      <c r="G24" s="40">
        <f>SUM(G16:G22,G10:G12)</f>
        <v>14526725</v>
      </c>
      <c r="H24" s="32"/>
    </row>
    <row r="25" spans="1:9" ht="6.9" customHeight="1">
      <c r="C25" s="9"/>
      <c r="D25" s="9"/>
      <c r="E25" s="9"/>
      <c r="F25" s="9"/>
      <c r="G25" s="9"/>
      <c r="H25" s="32"/>
    </row>
    <row r="26" spans="1:9">
      <c r="A26" s="5" t="s">
        <v>67</v>
      </c>
      <c r="C26" s="9"/>
      <c r="D26" s="8"/>
      <c r="E26" s="9"/>
      <c r="F26" s="9"/>
      <c r="G26" s="9"/>
      <c r="H26" s="32"/>
    </row>
    <row r="27" spans="1:9">
      <c r="A27" s="20">
        <v>3410</v>
      </c>
      <c r="B27" s="3" t="s">
        <v>257</v>
      </c>
      <c r="C27" s="11">
        <f>+'Gen Fd'!H27</f>
        <v>55000</v>
      </c>
      <c r="D27" s="11"/>
      <c r="E27" s="11"/>
      <c r="F27" s="11"/>
      <c r="G27" s="11">
        <f>SUM(C27:F27)</f>
        <v>55000</v>
      </c>
      <c r="H27" s="35"/>
      <c r="I27" s="28"/>
    </row>
    <row r="28" spans="1:9" ht="6" customHeight="1">
      <c r="A28" s="20"/>
      <c r="C28" s="11"/>
      <c r="D28" s="11"/>
      <c r="E28" s="11"/>
      <c r="F28" s="11"/>
      <c r="G28" s="11"/>
      <c r="H28" s="32"/>
    </row>
    <row r="29" spans="1:9">
      <c r="A29" s="20">
        <v>3810</v>
      </c>
      <c r="B29" s="3" t="s">
        <v>247</v>
      </c>
      <c r="C29" s="11">
        <f>'Gen Fd'!H32</f>
        <v>3477000</v>
      </c>
      <c r="D29" s="11"/>
      <c r="E29" s="7"/>
      <c r="F29" s="7"/>
      <c r="G29" s="7">
        <f t="shared" ref="G29:G35" si="0">SUM(C29:F29)</f>
        <v>3477000</v>
      </c>
      <c r="H29" s="32"/>
    </row>
    <row r="30" spans="1:9">
      <c r="A30" s="20">
        <v>3820</v>
      </c>
      <c r="B30" s="3" t="s">
        <v>246</v>
      </c>
      <c r="C30" s="11">
        <f>'Gen Fd'!H33</f>
        <v>65000</v>
      </c>
      <c r="D30" s="11"/>
      <c r="E30" s="7"/>
      <c r="F30" s="7"/>
      <c r="G30" s="7">
        <f t="shared" si="0"/>
        <v>65000</v>
      </c>
      <c r="H30" s="32"/>
    </row>
    <row r="31" spans="1:9">
      <c r="A31" s="20">
        <v>3830</v>
      </c>
      <c r="B31" s="3" t="s">
        <v>82</v>
      </c>
      <c r="C31" s="11">
        <f>'Gen Fd'!H34</f>
        <v>225000</v>
      </c>
      <c r="D31" s="11"/>
      <c r="E31" s="7"/>
      <c r="F31" s="7"/>
      <c r="G31" s="7">
        <f t="shared" si="0"/>
        <v>225000</v>
      </c>
      <c r="H31" s="32"/>
    </row>
    <row r="32" spans="1:9">
      <c r="A32" s="20">
        <v>3840</v>
      </c>
      <c r="B32" s="3" t="s">
        <v>248</v>
      </c>
      <c r="C32" s="11">
        <f>'Gen Fd'!H35</f>
        <v>55000</v>
      </c>
      <c r="D32" s="11"/>
      <c r="E32" s="7"/>
      <c r="F32" s="7"/>
      <c r="G32" s="7">
        <f t="shared" si="0"/>
        <v>55000</v>
      </c>
      <c r="H32" s="32"/>
    </row>
    <row r="33" spans="1:8">
      <c r="A33" s="20">
        <v>3850</v>
      </c>
      <c r="B33" s="3" t="s">
        <v>265</v>
      </c>
      <c r="C33" s="11">
        <f>'Gen Fd'!H36</f>
        <v>121000</v>
      </c>
      <c r="D33" s="11"/>
      <c r="E33" s="7"/>
      <c r="F33" s="7"/>
      <c r="G33" s="7">
        <f t="shared" si="0"/>
        <v>121000</v>
      </c>
      <c r="H33" s="32"/>
    </row>
    <row r="34" spans="1:8">
      <c r="A34" s="20">
        <v>3860</v>
      </c>
      <c r="B34" s="3" t="s">
        <v>255</v>
      </c>
      <c r="C34" s="11">
        <f>'Gen Fd'!H37</f>
        <v>145000</v>
      </c>
      <c r="D34" s="11"/>
      <c r="E34" s="7"/>
      <c r="F34" s="7"/>
      <c r="G34" s="7">
        <f t="shared" si="0"/>
        <v>145000</v>
      </c>
      <c r="H34" s="32">
        <f>SUM(G29:G34)</f>
        <v>4088000</v>
      </c>
    </row>
    <row r="35" spans="1:8">
      <c r="A35" s="3">
        <v>3800</v>
      </c>
      <c r="B35" s="3" t="s">
        <v>76</v>
      </c>
      <c r="C35" s="60">
        <f>SUM(C29:C34)</f>
        <v>4088000</v>
      </c>
      <c r="D35" s="60">
        <f>SUM(D29:D34)</f>
        <v>0</v>
      </c>
      <c r="E35" s="60"/>
      <c r="F35" s="60"/>
      <c r="G35" s="60">
        <f t="shared" si="0"/>
        <v>4088000</v>
      </c>
      <c r="H35" s="32"/>
    </row>
    <row r="36" spans="1:8" ht="15" customHeight="1">
      <c r="A36" s="5" t="s">
        <v>179</v>
      </c>
      <c r="C36" s="318">
        <f>+C35+C27</f>
        <v>4143000</v>
      </c>
      <c r="D36" s="318">
        <f>+D35+D27</f>
        <v>0</v>
      </c>
      <c r="E36" s="318">
        <f>+E35+E27</f>
        <v>0</v>
      </c>
      <c r="F36" s="318">
        <f>+F35+F27</f>
        <v>0</v>
      </c>
      <c r="G36" s="318">
        <f>+G35+G27</f>
        <v>4143000</v>
      </c>
      <c r="H36" s="32"/>
    </row>
    <row r="37" spans="1:8" ht="6.9" customHeight="1">
      <c r="C37" s="23"/>
      <c r="D37" s="23"/>
      <c r="E37" s="23"/>
      <c r="F37" s="23"/>
      <c r="G37" s="23"/>
      <c r="H37" s="32"/>
    </row>
    <row r="38" spans="1:8">
      <c r="A38" s="5" t="s">
        <v>21</v>
      </c>
      <c r="C38" s="9"/>
      <c r="D38" s="9"/>
      <c r="E38" s="9"/>
      <c r="F38" s="9"/>
      <c r="G38" s="9"/>
      <c r="H38" s="32"/>
    </row>
    <row r="39" spans="1:8">
      <c r="A39" s="20">
        <v>4370</v>
      </c>
      <c r="B39" s="3" t="s">
        <v>78</v>
      </c>
      <c r="C39" s="11">
        <f>'Gen Fd'!H44</f>
        <v>60000</v>
      </c>
      <c r="D39" s="11"/>
      <c r="E39" s="7"/>
      <c r="F39" s="7"/>
      <c r="G39" s="7">
        <f t="shared" ref="G39:G46" si="1">SUM(C39:F39)</f>
        <v>60000</v>
      </c>
      <c r="H39" s="32"/>
    </row>
    <row r="40" spans="1:8">
      <c r="A40" s="20">
        <v>4610</v>
      </c>
      <c r="B40" s="3" t="s">
        <v>79</v>
      </c>
      <c r="C40" s="11">
        <f>'Gen Fd'!H45</f>
        <v>241000</v>
      </c>
      <c r="D40" s="11"/>
      <c r="E40" s="7"/>
      <c r="F40" s="7"/>
      <c r="G40" s="7">
        <f t="shared" si="1"/>
        <v>241000</v>
      </c>
      <c r="H40" s="32"/>
    </row>
    <row r="41" spans="1:8">
      <c r="A41" s="20">
        <v>4710</v>
      </c>
      <c r="B41" s="3" t="s">
        <v>80</v>
      </c>
      <c r="C41" s="11">
        <f>'Gen Fd'!H46</f>
        <v>2500</v>
      </c>
      <c r="D41" s="11"/>
      <c r="E41" s="7"/>
      <c r="F41" s="7"/>
      <c r="G41" s="7">
        <f t="shared" si="1"/>
        <v>2500</v>
      </c>
      <c r="H41" s="32"/>
    </row>
    <row r="42" spans="1:8">
      <c r="A42" s="20">
        <v>4820</v>
      </c>
      <c r="B42" s="83" t="s">
        <v>245</v>
      </c>
      <c r="C42" s="11">
        <f>'Gen Fd'!H47</f>
        <v>200000</v>
      </c>
      <c r="D42" s="11"/>
      <c r="E42" s="7"/>
      <c r="F42" s="7"/>
      <c r="G42" s="7">
        <f t="shared" si="1"/>
        <v>200000</v>
      </c>
      <c r="H42" s="32"/>
    </row>
    <row r="43" spans="1:8">
      <c r="A43" s="20">
        <v>4830</v>
      </c>
      <c r="B43" s="3" t="s">
        <v>82</v>
      </c>
      <c r="C43" s="11">
        <f>'Gen Fd'!H48</f>
        <v>9000</v>
      </c>
      <c r="D43" s="11"/>
      <c r="E43" s="7"/>
      <c r="F43" s="7"/>
      <c r="G43" s="7">
        <f t="shared" si="1"/>
        <v>9000</v>
      </c>
      <c r="H43" s="32"/>
    </row>
    <row r="44" spans="1:8">
      <c r="A44" s="20">
        <v>4870</v>
      </c>
      <c r="B44" s="3" t="s">
        <v>84</v>
      </c>
      <c r="C44" s="11">
        <f>'Gen Fd'!H51</f>
        <v>966000</v>
      </c>
      <c r="D44" s="11"/>
      <c r="E44" s="7"/>
      <c r="F44" s="7"/>
      <c r="G44" s="7">
        <f t="shared" si="1"/>
        <v>966000</v>
      </c>
      <c r="H44" s="32"/>
    </row>
    <row r="45" spans="1:8">
      <c r="A45" s="20">
        <v>4880</v>
      </c>
      <c r="B45" s="3" t="s">
        <v>24</v>
      </c>
      <c r="C45" s="29">
        <f>'Gen Fd'!H52</f>
        <v>25000</v>
      </c>
      <c r="D45" s="29"/>
      <c r="E45" s="29"/>
      <c r="F45" s="29"/>
      <c r="G45" s="29">
        <f t="shared" si="1"/>
        <v>25000</v>
      </c>
      <c r="H45" s="32"/>
    </row>
    <row r="46" spans="1:8" ht="15" customHeight="1">
      <c r="A46" s="5" t="s">
        <v>180</v>
      </c>
      <c r="C46" s="40">
        <f>SUM(C39:C45)</f>
        <v>1503500</v>
      </c>
      <c r="D46" s="53">
        <f>SUM(D39:D45)</f>
        <v>0</v>
      </c>
      <c r="E46" s="53">
        <f>SUM(E39:E45)</f>
        <v>0</v>
      </c>
      <c r="F46" s="53">
        <f>SUM(F39:F45)</f>
        <v>0</v>
      </c>
      <c r="G46" s="40">
        <f t="shared" si="1"/>
        <v>1503500</v>
      </c>
      <c r="H46" s="32"/>
    </row>
    <row r="47" spans="1:8" ht="6.9" customHeight="1">
      <c r="C47" s="9"/>
      <c r="D47" s="9"/>
      <c r="E47" s="9"/>
      <c r="F47" s="9"/>
      <c r="G47" s="9"/>
      <c r="H47" s="32"/>
    </row>
    <row r="48" spans="1:8">
      <c r="A48" s="5" t="s">
        <v>86</v>
      </c>
      <c r="C48" s="11"/>
      <c r="D48" s="7"/>
      <c r="E48" s="7"/>
      <c r="F48" s="7"/>
      <c r="G48" s="7"/>
      <c r="H48" s="32"/>
    </row>
    <row r="49" spans="1:8">
      <c r="A49" s="3">
        <v>5100</v>
      </c>
      <c r="B49" s="3" t="s">
        <v>25</v>
      </c>
      <c r="C49" s="11">
        <f>'Gen Fd'!H56</f>
        <v>0</v>
      </c>
      <c r="D49" s="11"/>
      <c r="E49" s="7"/>
      <c r="F49" s="7"/>
      <c r="G49" s="7">
        <f>SUM(C49:F49)</f>
        <v>0</v>
      </c>
      <c r="H49" s="32"/>
    </row>
    <row r="50" spans="1:8">
      <c r="A50" s="3">
        <v>5600</v>
      </c>
      <c r="B50" s="3" t="s">
        <v>87</v>
      </c>
      <c r="C50" s="11">
        <f>'Gen Fd'!H57</f>
        <v>30000</v>
      </c>
      <c r="D50" s="11"/>
      <c r="E50" s="7"/>
      <c r="F50" s="7"/>
      <c r="G50" s="7">
        <f>SUM(C50:F50)</f>
        <v>30000</v>
      </c>
      <c r="H50" s="32"/>
    </row>
    <row r="51" spans="1:8" ht="6.9" customHeight="1">
      <c r="C51" s="10"/>
      <c r="D51" s="10"/>
      <c r="E51" s="10"/>
      <c r="F51" s="10"/>
      <c r="G51" s="10"/>
      <c r="H51" s="32"/>
    </row>
    <row r="52" spans="1:8">
      <c r="A52" s="5"/>
      <c r="B52" s="5" t="s">
        <v>88</v>
      </c>
      <c r="C52" s="300">
        <f>SUM(C46:C50,+C36+C24)</f>
        <v>15405225</v>
      </c>
      <c r="D52" s="300">
        <f>SUM(D46:D50,+D36+D24)</f>
        <v>4396000</v>
      </c>
      <c r="E52" s="300">
        <f>SUM(E46:E50,+E36+E24)</f>
        <v>0</v>
      </c>
      <c r="F52" s="300">
        <f>SUM(F46:F50,+F36+F24)</f>
        <v>402000</v>
      </c>
      <c r="G52" s="300">
        <f>SUM(G46:G50,+G36+G24)</f>
        <v>20203225</v>
      </c>
      <c r="H52" s="32"/>
    </row>
    <row r="53" spans="1:8" ht="6.9" customHeight="1">
      <c r="C53" s="24"/>
      <c r="D53" s="24"/>
      <c r="E53" s="24"/>
      <c r="F53" s="24"/>
      <c r="G53" s="24"/>
      <c r="H53" s="32"/>
    </row>
    <row r="54" spans="1:8" ht="15" customHeight="1">
      <c r="A54" s="3" t="s">
        <v>193</v>
      </c>
      <c r="C54" s="11">
        <v>0</v>
      </c>
      <c r="D54" s="8"/>
      <c r="E54" s="8"/>
      <c r="F54" s="8"/>
      <c r="G54" s="11">
        <f>SUM(C54:F54)</f>
        <v>0</v>
      </c>
      <c r="H54" s="32"/>
    </row>
    <row r="55" spans="1:8" ht="6.9" customHeight="1">
      <c r="C55" s="24"/>
      <c r="D55" s="24"/>
      <c r="E55" s="24"/>
      <c r="F55" s="24"/>
      <c r="G55" s="24"/>
      <c r="H55" s="32"/>
    </row>
    <row r="56" spans="1:8">
      <c r="A56" s="5" t="s">
        <v>272</v>
      </c>
      <c r="C56" s="11">
        <f>'Gen Fd'!H64</f>
        <v>0</v>
      </c>
      <c r="D56" s="11">
        <f>'Bldg Fd'!J66</f>
        <v>200000</v>
      </c>
      <c r="E56" s="11">
        <f>'Cptl Proj Fd'!J66</f>
        <v>0</v>
      </c>
      <c r="F56" s="11">
        <f>'Dbt Serv Fd'!J68</f>
        <v>1125</v>
      </c>
      <c r="G56" s="11">
        <f>SUM(C56:F56)</f>
        <v>201125</v>
      </c>
      <c r="H56" s="32"/>
    </row>
    <row r="57" spans="1:8">
      <c r="A57" s="5" t="s">
        <v>273</v>
      </c>
      <c r="C57" s="29">
        <f>'Gen Fd'!H65</f>
        <v>50000</v>
      </c>
      <c r="D57" s="29"/>
      <c r="E57" s="29"/>
      <c r="F57" s="29"/>
      <c r="G57" s="29">
        <f>SUM(C57:F57)</f>
        <v>50000</v>
      </c>
      <c r="H57" s="32"/>
    </row>
    <row r="58" spans="1:8" ht="6.9" customHeight="1">
      <c r="C58" s="9"/>
      <c r="D58" s="9"/>
      <c r="E58" s="9"/>
      <c r="F58" s="9"/>
      <c r="G58" s="9"/>
      <c r="H58" s="32"/>
    </row>
    <row r="59" spans="1:8" ht="14.4" thickBot="1">
      <c r="B59" s="3" t="s">
        <v>288</v>
      </c>
      <c r="C59" s="40">
        <f>SUM(C52:C58)</f>
        <v>15455225</v>
      </c>
      <c r="D59" s="53">
        <f>SUM(D52:D58)</f>
        <v>4596000</v>
      </c>
      <c r="E59" s="53">
        <f>SUM(E52:E58)</f>
        <v>0</v>
      </c>
      <c r="F59" s="53">
        <f>SUM(F52:F58)</f>
        <v>403125</v>
      </c>
      <c r="G59" s="40">
        <f>SUM(C59:F59)</f>
        <v>20454350</v>
      </c>
      <c r="H59" s="33">
        <f>SUM(G52:G58)</f>
        <v>20454350</v>
      </c>
    </row>
    <row r="60" spans="1:8" ht="6.9" customHeight="1" thickTop="1">
      <c r="C60" s="9"/>
      <c r="D60" s="9"/>
      <c r="E60" s="9"/>
      <c r="F60" s="9"/>
      <c r="G60" s="9"/>
      <c r="H60" s="32"/>
    </row>
    <row r="61" spans="1:8">
      <c r="A61" s="5" t="s">
        <v>283</v>
      </c>
      <c r="C61" s="29">
        <f>+'Gen Fd'!H71</f>
        <v>4375000</v>
      </c>
      <c r="D61" s="29">
        <f>'Bldg Fd'!J71</f>
        <v>1400000</v>
      </c>
      <c r="E61" s="29">
        <f>'Cptl Proj Fd'!J75</f>
        <v>0</v>
      </c>
      <c r="F61" s="29">
        <f>'Dbt Serv Fd'!J77</f>
        <v>0</v>
      </c>
      <c r="G61" s="29">
        <f>SUM(C61:F61)</f>
        <v>5775000</v>
      </c>
      <c r="H61" s="32"/>
    </row>
    <row r="62" spans="1:8" ht="6.9" customHeight="1">
      <c r="C62" s="9"/>
      <c r="D62" s="9"/>
      <c r="E62" s="9"/>
      <c r="F62" s="9"/>
      <c r="G62" s="9"/>
      <c r="H62" s="32"/>
    </row>
    <row r="63" spans="1:8" ht="14.4" thickBot="1">
      <c r="B63" s="5" t="s">
        <v>91</v>
      </c>
      <c r="C63" s="51">
        <f>SUM(C59:C61)</f>
        <v>19830225</v>
      </c>
      <c r="D63" s="51">
        <f>SUM(D59:D61)</f>
        <v>5996000</v>
      </c>
      <c r="E63" s="51">
        <f>SUM(E58:E61)</f>
        <v>0</v>
      </c>
      <c r="F63" s="51">
        <f>SUM(F58:F61)</f>
        <v>403125</v>
      </c>
      <c r="G63" s="51">
        <f>SUM(C63:F63)</f>
        <v>26229350</v>
      </c>
      <c r="H63" s="33">
        <f>SUM(G58:G61)</f>
        <v>26229350</v>
      </c>
    </row>
    <row r="64" spans="1:8" ht="14.4" thickTop="1">
      <c r="B64" s="5"/>
      <c r="C64" s="41"/>
      <c r="D64" s="41"/>
      <c r="E64" s="41"/>
      <c r="F64" s="41"/>
      <c r="G64" s="41"/>
      <c r="H64" s="299"/>
    </row>
    <row r="65" spans="1:8">
      <c r="A65" s="1" t="s">
        <v>292</v>
      </c>
      <c r="B65" s="2"/>
      <c r="C65" s="2"/>
      <c r="D65" s="2"/>
      <c r="E65" s="2"/>
      <c r="F65" s="2"/>
      <c r="G65" s="2"/>
      <c r="H65" s="32"/>
    </row>
    <row r="66" spans="1:8">
      <c r="A66" s="1" t="s">
        <v>29</v>
      </c>
      <c r="B66" s="2"/>
      <c r="C66" s="2"/>
      <c r="D66" s="2"/>
      <c r="E66" s="2"/>
      <c r="F66" s="2"/>
      <c r="G66" s="2"/>
      <c r="H66" s="32"/>
    </row>
    <row r="67" spans="1:8">
      <c r="A67" s="1" t="s">
        <v>296</v>
      </c>
      <c r="B67" s="2"/>
      <c r="C67" s="2"/>
      <c r="D67" s="2"/>
      <c r="E67" s="2"/>
      <c r="F67" s="2"/>
      <c r="G67" s="2"/>
      <c r="H67" s="32"/>
    </row>
    <row r="68" spans="1:8">
      <c r="D68" s="16"/>
      <c r="H68" s="32"/>
    </row>
    <row r="69" spans="1:8">
      <c r="C69" s="69" t="s">
        <v>2</v>
      </c>
      <c r="D69" s="69"/>
      <c r="E69" s="69"/>
      <c r="F69" s="69"/>
      <c r="G69" s="65" t="s">
        <v>3</v>
      </c>
      <c r="H69" s="32"/>
    </row>
    <row r="70" spans="1:8">
      <c r="C70" s="65" t="s">
        <v>4</v>
      </c>
      <c r="D70" s="91" t="s">
        <v>5</v>
      </c>
      <c r="E70" s="65" t="s">
        <v>6</v>
      </c>
      <c r="F70" s="65" t="s">
        <v>7</v>
      </c>
      <c r="G70" s="65" t="s">
        <v>52</v>
      </c>
      <c r="H70" s="32"/>
    </row>
    <row r="71" spans="1:8">
      <c r="A71" s="5" t="s">
        <v>92</v>
      </c>
      <c r="C71" s="65" t="s">
        <v>11</v>
      </c>
      <c r="D71" s="91" t="s">
        <v>279</v>
      </c>
      <c r="E71" s="65" t="s">
        <v>55</v>
      </c>
      <c r="F71" s="65" t="s">
        <v>10</v>
      </c>
      <c r="G71" s="65" t="s">
        <v>11</v>
      </c>
      <c r="H71" s="32"/>
    </row>
    <row r="72" spans="1:8">
      <c r="C72" s="109" t="s">
        <v>293</v>
      </c>
      <c r="D72" s="109" t="s">
        <v>168</v>
      </c>
      <c r="E72" s="109" t="s">
        <v>56</v>
      </c>
      <c r="F72" s="109" t="s">
        <v>57</v>
      </c>
      <c r="G72" s="68"/>
      <c r="H72" s="32"/>
    </row>
    <row r="73" spans="1:8">
      <c r="D73" s="16"/>
      <c r="H73" s="32"/>
    </row>
    <row r="74" spans="1:8">
      <c r="B74" s="5" t="s">
        <v>33</v>
      </c>
      <c r="C74" s="52"/>
      <c r="D74" s="41"/>
      <c r="E74" s="41"/>
      <c r="F74" s="41"/>
      <c r="G74" s="41"/>
      <c r="H74" s="32"/>
    </row>
    <row r="75" spans="1:8">
      <c r="A75" s="20">
        <v>1000</v>
      </c>
      <c r="B75" s="3" t="s">
        <v>239</v>
      </c>
      <c r="C75" s="52">
        <f>'Gen Fd'!H83</f>
        <v>440000</v>
      </c>
      <c r="D75" s="41">
        <f>'Bldg Fd'!J84</f>
        <v>72690</v>
      </c>
      <c r="E75" s="41">
        <f>'Cptl Proj Fd'!J84</f>
        <v>0</v>
      </c>
      <c r="F75" s="41"/>
      <c r="G75" s="41">
        <f>SUM(C75:F75)</f>
        <v>512690</v>
      </c>
      <c r="H75" s="32"/>
    </row>
    <row r="76" spans="1:8">
      <c r="A76" s="20">
        <v>1500</v>
      </c>
      <c r="B76" s="3" t="s">
        <v>240</v>
      </c>
      <c r="C76" s="46">
        <f>'Gen Fd'!H84</f>
        <v>180000</v>
      </c>
      <c r="D76" s="55">
        <f>'Bldg Fd'!J85</f>
        <v>85500</v>
      </c>
      <c r="E76" s="46"/>
      <c r="F76" s="46"/>
      <c r="G76" s="46">
        <f>SUM(C76:F76)</f>
        <v>265500</v>
      </c>
      <c r="H76" s="32"/>
    </row>
    <row r="77" spans="1:8">
      <c r="A77" s="20">
        <v>1700</v>
      </c>
      <c r="B77" s="3" t="s">
        <v>241</v>
      </c>
      <c r="C77" s="50">
        <f>'Gen Fd'!H85</f>
        <v>6550000</v>
      </c>
      <c r="D77" s="56">
        <f>'Bldg Fd'!J86</f>
        <v>1088810</v>
      </c>
      <c r="E77" s="50"/>
      <c r="F77" s="50"/>
      <c r="G77" s="50">
        <f>SUM(C77:F77)</f>
        <v>7638810</v>
      </c>
      <c r="H77" s="32"/>
    </row>
    <row r="78" spans="1:8" ht="15" customHeight="1">
      <c r="A78" s="5" t="s">
        <v>238</v>
      </c>
      <c r="C78" s="40">
        <f>SUM(C75:C77)</f>
        <v>7170000</v>
      </c>
      <c r="D78" s="40">
        <f>SUM(D75:D77)</f>
        <v>1247000</v>
      </c>
      <c r="E78" s="39"/>
      <c r="F78" s="53"/>
      <c r="G78" s="40">
        <f>SUM(G75:G77)</f>
        <v>8417000</v>
      </c>
      <c r="H78" s="32"/>
    </row>
    <row r="79" spans="1:8" ht="6.9" customHeight="1">
      <c r="C79" s="7"/>
      <c r="D79" s="7"/>
      <c r="E79" s="7"/>
      <c r="F79" s="7"/>
      <c r="G79" s="7"/>
      <c r="H79" s="32"/>
    </row>
    <row r="80" spans="1:8">
      <c r="B80" s="5" t="s">
        <v>34</v>
      </c>
      <c r="C80" s="7"/>
      <c r="D80" s="11"/>
      <c r="E80" s="7"/>
      <c r="F80" s="7"/>
      <c r="G80" s="7"/>
      <c r="H80" s="32"/>
    </row>
    <row r="81" spans="1:8">
      <c r="A81" s="20">
        <v>2100</v>
      </c>
      <c r="B81" s="3" t="s">
        <v>95</v>
      </c>
      <c r="C81" s="55">
        <f>'Gen Fd'!H90</f>
        <v>1220000</v>
      </c>
      <c r="D81" s="55">
        <f>'Bldg Fd'!J91</f>
        <v>28285</v>
      </c>
      <c r="E81" s="11"/>
      <c r="F81" s="11"/>
      <c r="G81" s="11">
        <f t="shared" ref="G81:G88" si="2">SUM(C81:F81)</f>
        <v>1248285</v>
      </c>
      <c r="H81" s="32"/>
    </row>
    <row r="82" spans="1:8">
      <c r="A82" s="20">
        <v>2200</v>
      </c>
      <c r="B82" s="3" t="s">
        <v>96</v>
      </c>
      <c r="C82" s="55">
        <f>'Gen Fd'!H91</f>
        <v>550000</v>
      </c>
      <c r="D82" s="55">
        <f>'Bldg Fd'!J92</f>
        <v>69670</v>
      </c>
      <c r="E82" s="11"/>
      <c r="F82" s="11"/>
      <c r="G82" s="11">
        <f t="shared" si="2"/>
        <v>619670</v>
      </c>
      <c r="H82" s="32"/>
    </row>
    <row r="83" spans="1:8">
      <c r="A83" s="20">
        <v>2300</v>
      </c>
      <c r="B83" s="3" t="s">
        <v>97</v>
      </c>
      <c r="C83" s="55">
        <f>'Gen Fd'!H92</f>
        <v>350000</v>
      </c>
      <c r="D83" s="55">
        <f>'Bldg Fd'!J93</f>
        <v>5000</v>
      </c>
      <c r="E83" s="11"/>
      <c r="F83" s="11"/>
      <c r="G83" s="11">
        <f t="shared" si="2"/>
        <v>355000</v>
      </c>
      <c r="H83" s="32"/>
    </row>
    <row r="84" spans="1:8">
      <c r="A84" s="20">
        <v>2400</v>
      </c>
      <c r="B84" s="3" t="s">
        <v>98</v>
      </c>
      <c r="C84" s="55">
        <f>'Gen Fd'!H93</f>
        <v>1510000</v>
      </c>
      <c r="D84" s="55">
        <f>'Bldg Fd'!J94</f>
        <v>314470</v>
      </c>
      <c r="E84" s="11"/>
      <c r="F84" s="11"/>
      <c r="G84" s="11">
        <f t="shared" si="2"/>
        <v>1824470</v>
      </c>
      <c r="H84" s="32"/>
    </row>
    <row r="85" spans="1:8">
      <c r="A85" s="20">
        <v>2500</v>
      </c>
      <c r="B85" s="3" t="s">
        <v>99</v>
      </c>
      <c r="C85" s="55">
        <f>'Gen Fd'!H94</f>
        <v>1560000</v>
      </c>
      <c r="D85" s="55">
        <f>'Bldg Fd'!J95</f>
        <v>57300</v>
      </c>
      <c r="E85" s="11"/>
      <c r="F85" s="11"/>
      <c r="G85" s="11">
        <f t="shared" si="2"/>
        <v>1617300</v>
      </c>
      <c r="H85" s="32" t="e">
        <f>+#REF!-G85</f>
        <v>#REF!</v>
      </c>
    </row>
    <row r="86" spans="1:8">
      <c r="A86" s="20">
        <v>2600</v>
      </c>
      <c r="B86" s="3" t="s">
        <v>100</v>
      </c>
      <c r="C86" s="55">
        <f>'Gen Fd'!H95</f>
        <v>1526500</v>
      </c>
      <c r="D86" s="55">
        <f>'Bldg Fd'!J96</f>
        <v>475600</v>
      </c>
      <c r="E86" s="11"/>
      <c r="F86" s="11"/>
      <c r="G86" s="11">
        <f t="shared" si="2"/>
        <v>2002100</v>
      </c>
      <c r="H86" s="32"/>
    </row>
    <row r="87" spans="1:8">
      <c r="A87" s="20">
        <v>2700</v>
      </c>
      <c r="B87" s="3" t="s">
        <v>39</v>
      </c>
      <c r="C87" s="56">
        <f>'Gen Fd'!H96</f>
        <v>320000</v>
      </c>
      <c r="D87" s="29">
        <f>'Bldg Fd'!J97</f>
        <v>0</v>
      </c>
      <c r="E87" s="29"/>
      <c r="F87" s="29"/>
      <c r="G87" s="29">
        <f t="shared" si="2"/>
        <v>320000</v>
      </c>
      <c r="H87" s="32"/>
    </row>
    <row r="88" spans="1:8" ht="15" customHeight="1">
      <c r="A88" s="5" t="s">
        <v>102</v>
      </c>
      <c r="C88" s="40">
        <f>SUM(C81:C87)</f>
        <v>7036500</v>
      </c>
      <c r="D88" s="40">
        <f>SUM(D81:D87)</f>
        <v>950325</v>
      </c>
      <c r="E88" s="40">
        <f>SUM(E81:E87)</f>
        <v>0</v>
      </c>
      <c r="F88" s="40">
        <f>SUM(F81:F87)</f>
        <v>0</v>
      </c>
      <c r="G88" s="40">
        <f t="shared" si="2"/>
        <v>7986825</v>
      </c>
      <c r="H88" s="32"/>
    </row>
    <row r="89" spans="1:8">
      <c r="C89" s="26"/>
      <c r="D89" s="26"/>
      <c r="E89" s="26"/>
      <c r="F89" s="26"/>
      <c r="G89" s="26"/>
      <c r="H89" s="32"/>
    </row>
    <row r="90" spans="1:8">
      <c r="B90" s="5" t="s">
        <v>174</v>
      </c>
      <c r="C90" s="7"/>
      <c r="D90" s="7"/>
      <c r="E90" s="7"/>
      <c r="F90" s="7"/>
      <c r="G90" s="7"/>
      <c r="H90" s="32"/>
    </row>
    <row r="91" spans="1:8">
      <c r="A91" s="20">
        <v>3200</v>
      </c>
      <c r="B91" s="3" t="s">
        <v>107</v>
      </c>
      <c r="C91" s="55">
        <f>'Gen Fd'!H106</f>
        <v>260000</v>
      </c>
      <c r="D91" s="55">
        <f>'Bldg Fd'!J108</f>
        <v>19600</v>
      </c>
      <c r="E91" s="7"/>
      <c r="F91" s="7"/>
      <c r="G91" s="11">
        <f>SUM(C91:F91)</f>
        <v>279600</v>
      </c>
      <c r="H91" s="32"/>
    </row>
    <row r="92" spans="1:8">
      <c r="A92" s="20">
        <v>3300</v>
      </c>
      <c r="B92" s="3" t="s">
        <v>108</v>
      </c>
      <c r="C92" s="56">
        <f>'Gen Fd'!H107</f>
        <v>2000</v>
      </c>
      <c r="D92" s="29"/>
      <c r="E92" s="15"/>
      <c r="F92" s="15"/>
      <c r="G92" s="29">
        <f>SUM(C92:F92)</f>
        <v>2000</v>
      </c>
      <c r="H92" s="32"/>
    </row>
    <row r="93" spans="1:8" ht="6.9" customHeight="1">
      <c r="C93" s="11"/>
      <c r="D93" s="11"/>
      <c r="E93" s="11"/>
      <c r="F93" s="11"/>
      <c r="G93" s="11"/>
      <c r="H93" s="32"/>
    </row>
    <row r="94" spans="1:8">
      <c r="A94" s="5" t="s">
        <v>175</v>
      </c>
      <c r="C94" s="39">
        <f>SUM(C91:C92)</f>
        <v>262000</v>
      </c>
      <c r="D94" s="53">
        <f>SUM(D91:D92)</f>
        <v>19600</v>
      </c>
      <c r="E94" s="53">
        <f>SUM(E91:E92)</f>
        <v>0</v>
      </c>
      <c r="F94" s="53">
        <f>SUM(F91:F92)</f>
        <v>0</v>
      </c>
      <c r="G94" s="40">
        <f>SUM(C94:F94)</f>
        <v>281600</v>
      </c>
      <c r="H94" s="32" t="e">
        <f>+#REF!-G94</f>
        <v>#REF!</v>
      </c>
    </row>
    <row r="95" spans="1:8" ht="6.9" customHeight="1">
      <c r="C95" s="12"/>
      <c r="D95" s="16"/>
      <c r="E95" s="16"/>
      <c r="F95" s="16"/>
      <c r="G95" s="16"/>
      <c r="H95" s="32"/>
    </row>
    <row r="96" spans="1:8">
      <c r="B96" s="5" t="s">
        <v>176</v>
      </c>
      <c r="C96" s="12"/>
      <c r="D96" s="16"/>
      <c r="E96" s="7"/>
      <c r="F96" s="7"/>
      <c r="G96" s="7"/>
      <c r="H96" s="32"/>
    </row>
    <row r="97" spans="1:8">
      <c r="A97" s="20">
        <v>4200</v>
      </c>
      <c r="B97" s="3" t="s">
        <v>198</v>
      </c>
      <c r="C97" s="55">
        <f>'Gen Fd'!H112</f>
        <v>0</v>
      </c>
      <c r="D97" s="55">
        <f>'Bldg Fd'!J116</f>
        <v>0</v>
      </c>
      <c r="E97" s="7"/>
      <c r="F97" s="7"/>
      <c r="G97" s="11">
        <f>SUM(C97:F97)</f>
        <v>0</v>
      </c>
      <c r="H97" s="32"/>
    </row>
    <row r="98" spans="1:8">
      <c r="A98" s="20">
        <v>4300</v>
      </c>
      <c r="B98" s="3" t="s">
        <v>41</v>
      </c>
      <c r="C98" s="55">
        <f>'Gen Fd'!H113</f>
        <v>0</v>
      </c>
      <c r="D98" s="55">
        <f>+'Bldg Fd'!H117</f>
        <v>320000</v>
      </c>
      <c r="E98" s="7"/>
      <c r="F98" s="7"/>
      <c r="G98" s="11">
        <f>SUM(C98:F98)</f>
        <v>320000</v>
      </c>
      <c r="H98" s="32"/>
    </row>
    <row r="99" spans="1:8">
      <c r="A99" s="20">
        <v>4400</v>
      </c>
      <c r="B99" s="3" t="s">
        <v>171</v>
      </c>
      <c r="C99" s="55">
        <f>'Gen Fd'!H114</f>
        <v>0</v>
      </c>
      <c r="D99" s="55">
        <f>'Bldg Fd'!J118</f>
        <v>10000</v>
      </c>
      <c r="E99" s="7"/>
      <c r="F99" s="7"/>
      <c r="G99" s="11">
        <f>SUM(C99:F99)</f>
        <v>10000</v>
      </c>
      <c r="H99" s="32"/>
    </row>
    <row r="100" spans="1:8">
      <c r="A100" s="20">
        <v>4600</v>
      </c>
      <c r="B100" s="3" t="s">
        <v>114</v>
      </c>
      <c r="C100" s="55">
        <f>'Gen Fd'!H115</f>
        <v>0</v>
      </c>
      <c r="D100" s="55">
        <f>'Bldg Fd'!J119</f>
        <v>0</v>
      </c>
      <c r="E100" s="7"/>
      <c r="F100" s="7"/>
      <c r="G100" s="11">
        <f>SUM(C100:F100)</f>
        <v>0</v>
      </c>
      <c r="H100" s="32"/>
    </row>
    <row r="101" spans="1:8">
      <c r="A101" s="20">
        <v>4700</v>
      </c>
      <c r="B101" s="3" t="s">
        <v>116</v>
      </c>
      <c r="C101" s="56">
        <f>'Gen Fd'!H116</f>
        <v>0</v>
      </c>
      <c r="D101" s="56">
        <f>+'Bldg Fd'!H120</f>
        <v>1340000</v>
      </c>
      <c r="E101" s="15"/>
      <c r="F101" s="29"/>
      <c r="G101" s="29">
        <f>SUM(C101:F101)</f>
        <v>1340000</v>
      </c>
      <c r="H101" s="32">
        <f>SUM(G98:G101)</f>
        <v>1670000</v>
      </c>
    </row>
    <row r="102" spans="1:8" ht="6.9" customHeight="1">
      <c r="C102" s="11"/>
      <c r="D102" s="11"/>
      <c r="E102" s="11"/>
      <c r="F102" s="11"/>
      <c r="G102" s="11"/>
      <c r="H102" s="32"/>
    </row>
    <row r="103" spans="1:8">
      <c r="A103" s="5" t="s">
        <v>177</v>
      </c>
      <c r="B103" s="5"/>
      <c r="C103" s="39">
        <f>SUM(C97:C101)</f>
        <v>0</v>
      </c>
      <c r="D103" s="39">
        <f>SUM(D97:D101)</f>
        <v>1670000</v>
      </c>
      <c r="E103" s="53">
        <f>SUM(E97:E101)</f>
        <v>0</v>
      </c>
      <c r="F103" s="53">
        <f>SUM(F97:F101)</f>
        <v>0</v>
      </c>
      <c r="G103" s="40">
        <f>SUM(C103:F103)</f>
        <v>1670000</v>
      </c>
      <c r="H103" s="32">
        <f>+H101-G103</f>
        <v>0</v>
      </c>
    </row>
    <row r="104" spans="1:8" ht="6.9" customHeight="1">
      <c r="C104" s="12"/>
      <c r="D104" s="16"/>
      <c r="E104" s="7"/>
      <c r="F104" s="9"/>
      <c r="G104" s="7"/>
      <c r="H104" s="32"/>
    </row>
    <row r="105" spans="1:8">
      <c r="B105" s="5" t="s">
        <v>44</v>
      </c>
      <c r="C105" s="12"/>
      <c r="D105" s="16"/>
      <c r="E105" s="16"/>
      <c r="F105" s="16"/>
      <c r="G105" s="16"/>
      <c r="H105" s="32"/>
    </row>
    <row r="106" spans="1:8">
      <c r="A106" s="20">
        <v>5100</v>
      </c>
      <c r="B106" s="3" t="s">
        <v>45</v>
      </c>
      <c r="C106" s="55">
        <v>0</v>
      </c>
      <c r="D106" s="12">
        <f>+'Bldg Fd'!H126</f>
        <v>555000</v>
      </c>
      <c r="E106" s="7">
        <f>'Cptl Proj Fd'!J131</f>
        <v>0</v>
      </c>
      <c r="F106" s="7">
        <f>'Dbt Serv Fd'!J133</f>
        <v>400000</v>
      </c>
      <c r="G106" s="11">
        <f>SUM(C106:F106)</f>
        <v>955000</v>
      </c>
      <c r="H106" s="32"/>
    </row>
    <row r="107" spans="1:8">
      <c r="A107" s="20">
        <v>5200</v>
      </c>
      <c r="B107" s="3" t="s">
        <v>192</v>
      </c>
      <c r="C107" s="55">
        <f>'Gen Fd'!H121</f>
        <v>0</v>
      </c>
      <c r="D107" s="55">
        <v>0</v>
      </c>
      <c r="E107" s="16"/>
      <c r="F107" s="7">
        <f>'Dbt Serv Fd'!J134</f>
        <v>0</v>
      </c>
      <c r="G107" s="11">
        <f>SUM(C107:F107)</f>
        <v>0</v>
      </c>
      <c r="H107" s="32"/>
    </row>
    <row r="108" spans="1:8">
      <c r="A108" s="3">
        <v>5300</v>
      </c>
      <c r="B108" s="3" t="s">
        <v>46</v>
      </c>
      <c r="C108" s="55">
        <f>'Gen Fd'!H123</f>
        <v>0</v>
      </c>
      <c r="D108" s="12">
        <v>0</v>
      </c>
      <c r="E108" s="7"/>
      <c r="F108" s="7"/>
      <c r="G108" s="11">
        <f>SUM(C108:F108)</f>
        <v>0</v>
      </c>
      <c r="H108" s="32"/>
    </row>
    <row r="109" spans="1:8">
      <c r="A109" s="3">
        <v>5600</v>
      </c>
      <c r="B109" s="3" t="s">
        <v>17</v>
      </c>
      <c r="C109" s="56">
        <f>'Gen Fd'!H124</f>
        <v>0</v>
      </c>
      <c r="D109" s="56">
        <f>'Bldg Fd'!J129</f>
        <v>0</v>
      </c>
      <c r="E109" s="29"/>
      <c r="F109" s="29"/>
      <c r="G109" s="29">
        <f>SUM(C109:F109)</f>
        <v>0</v>
      </c>
      <c r="H109" s="32"/>
    </row>
    <row r="110" spans="1:8" ht="15" customHeight="1">
      <c r="A110" s="5" t="s">
        <v>49</v>
      </c>
      <c r="C110" s="39">
        <f>SUM(C106:C109)</f>
        <v>0</v>
      </c>
      <c r="D110" s="29">
        <f>SUM(D106:D109)</f>
        <v>555000</v>
      </c>
      <c r="E110" s="29">
        <f>SUM(E106:E109)</f>
        <v>0</v>
      </c>
      <c r="F110" s="29">
        <f>SUM(F106:F109)</f>
        <v>400000</v>
      </c>
      <c r="G110" s="53">
        <f>SUM(G106:G109)</f>
        <v>955000</v>
      </c>
      <c r="H110" s="32">
        <f>SUM(G106:G110)</f>
        <v>1910000</v>
      </c>
    </row>
    <row r="111" spans="1:8" ht="6.9" customHeight="1">
      <c r="C111" s="11"/>
      <c r="D111" s="11"/>
      <c r="E111" s="11"/>
      <c r="F111" s="11"/>
      <c r="G111" s="11"/>
      <c r="H111" s="32"/>
    </row>
    <row r="112" spans="1:8">
      <c r="A112" s="20">
        <v>7000</v>
      </c>
      <c r="B112" s="3" t="s">
        <v>50</v>
      </c>
      <c r="C112" s="48">
        <f>'Gen Fd'!H130</f>
        <v>950000</v>
      </c>
      <c r="D112" s="55">
        <v>0</v>
      </c>
      <c r="E112" s="11"/>
      <c r="F112" s="48"/>
      <c r="G112" s="48">
        <f>SUM(C112:F112)</f>
        <v>950000</v>
      </c>
      <c r="H112" s="32">
        <f>+H110-G112</f>
        <v>960000</v>
      </c>
    </row>
    <row r="113" spans="1:8">
      <c r="A113" s="3">
        <v>8000</v>
      </c>
      <c r="B113" s="3" t="s">
        <v>127</v>
      </c>
      <c r="C113" s="55">
        <f>'Gen Fd'!H131</f>
        <v>0</v>
      </c>
      <c r="D113" s="55"/>
      <c r="E113" s="55"/>
      <c r="F113" s="11"/>
      <c r="G113" s="11">
        <f>SUM(C113:F113)</f>
        <v>0</v>
      </c>
      <c r="H113" s="32">
        <f>SUM(G112:G113,G103,G94,G88,G76,G74)</f>
        <v>11153925</v>
      </c>
    </row>
    <row r="114" spans="1:8">
      <c r="B114" s="5" t="s">
        <v>161</v>
      </c>
      <c r="C114" s="319">
        <f>SUM(C110:C113,+C103+C94+C88+C78)</f>
        <v>15418500</v>
      </c>
      <c r="D114" s="319">
        <f>SUM(D110:D113,+D103+D94+D88+D78)</f>
        <v>4441925</v>
      </c>
      <c r="E114" s="319">
        <f>SUM(E110:E113,+E103+E94+E88+E78)</f>
        <v>0</v>
      </c>
      <c r="F114" s="319">
        <f>SUM(F110:F113,+F103+F94+F88+F78)</f>
        <v>400000</v>
      </c>
      <c r="G114" s="319">
        <f>SUM(G110:G113,+G103+G94+G88+G78)</f>
        <v>20260425</v>
      </c>
      <c r="H114" s="32">
        <f>+G59-G114</f>
        <v>193925</v>
      </c>
    </row>
    <row r="115" spans="1:8" ht="19.8" customHeight="1">
      <c r="A115" s="5" t="s">
        <v>275</v>
      </c>
      <c r="C115" s="12"/>
      <c r="D115" s="12"/>
      <c r="E115" s="12"/>
      <c r="F115" s="12"/>
      <c r="G115" s="12"/>
      <c r="H115" s="32"/>
    </row>
    <row r="116" spans="1:8">
      <c r="B116" s="5" t="s">
        <v>276</v>
      </c>
      <c r="C116" s="94"/>
      <c r="D116" s="55">
        <f>+'Bldg Fd'!H141</f>
        <v>4075</v>
      </c>
      <c r="E116" s="55">
        <v>0</v>
      </c>
      <c r="F116" s="55">
        <f>'Dbt Serv Fd'!J147</f>
        <v>3125</v>
      </c>
      <c r="G116" s="17">
        <f>SUM(C116:F116)</f>
        <v>7200</v>
      </c>
      <c r="H116" s="32"/>
    </row>
    <row r="117" spans="1:8">
      <c r="B117" s="5" t="s">
        <v>282</v>
      </c>
      <c r="C117" s="55">
        <f>'Gen Fd'!H136</f>
        <v>4400000</v>
      </c>
      <c r="D117" s="55">
        <f>'Bldg Fd'!J142</f>
        <v>1550000</v>
      </c>
      <c r="E117" s="55"/>
      <c r="F117" s="55"/>
      <c r="G117" s="17">
        <f>SUM(C117:F117)</f>
        <v>5950000</v>
      </c>
      <c r="H117" s="32"/>
    </row>
    <row r="118" spans="1:8">
      <c r="B118" s="5" t="s">
        <v>277</v>
      </c>
      <c r="C118" s="55">
        <f>'Gen Fd'!H137</f>
        <v>11725</v>
      </c>
      <c r="D118" s="55"/>
      <c r="E118" s="55"/>
      <c r="F118" s="55"/>
      <c r="G118" s="17">
        <f>SUM(C118:F118)</f>
        <v>11725</v>
      </c>
      <c r="H118" s="32"/>
    </row>
    <row r="119" spans="1:8">
      <c r="B119" s="3" t="s">
        <v>119</v>
      </c>
      <c r="C119" s="6"/>
      <c r="D119" s="6"/>
      <c r="E119" s="6"/>
      <c r="F119" s="6"/>
      <c r="G119" s="17">
        <f>SUM(C119:F119)</f>
        <v>0</v>
      </c>
    </row>
    <row r="120" spans="1:8" ht="6.9" customHeight="1">
      <c r="C120" s="115"/>
      <c r="D120" s="115"/>
      <c r="E120" s="12"/>
      <c r="F120" s="12"/>
      <c r="G120" s="115"/>
      <c r="H120" s="32"/>
    </row>
    <row r="121" spans="1:8" ht="14.4" thickBot="1">
      <c r="B121" s="5" t="s">
        <v>121</v>
      </c>
      <c r="C121" s="44">
        <f>SUM(C114:C119)</f>
        <v>19830225</v>
      </c>
      <c r="D121" s="44">
        <f>SUM(D114:D119)</f>
        <v>5996000</v>
      </c>
      <c r="E121" s="44">
        <f>SUM(E114:E119)</f>
        <v>0</v>
      </c>
      <c r="F121" s="44">
        <f>SUM(F114:F119)</f>
        <v>403125</v>
      </c>
      <c r="G121" s="44">
        <f>SUM(G114:G119)</f>
        <v>26229350</v>
      </c>
    </row>
    <row r="122" spans="1:8" ht="14.4" thickTop="1">
      <c r="B122" s="5"/>
    </row>
    <row r="123" spans="1:8" ht="14.4">
      <c r="C123" s="72">
        <f>C63-C121</f>
        <v>0</v>
      </c>
      <c r="D123" s="72">
        <f>D63-D121</f>
        <v>0</v>
      </c>
      <c r="E123" s="72">
        <f>E59-E121</f>
        <v>0</v>
      </c>
      <c r="F123" s="72">
        <f>F59-F121</f>
        <v>0</v>
      </c>
      <c r="G123" s="72">
        <f>G63-G121</f>
        <v>0</v>
      </c>
    </row>
  </sheetData>
  <phoneticPr fontId="0" type="noConversion"/>
  <printOptions horizontalCentered="1"/>
  <pageMargins left="0.5" right="0.25" top="0.75" bottom="0.4" header="0.2" footer="0.2"/>
  <pageSetup scale="90" firstPageNumber="10" fitToHeight="2" orientation="portrait" useFirstPageNumber="1" horizontalDpi="4294967292" r:id="rId1"/>
  <headerFooter alignWithMargins="0"/>
  <rowBreaks count="1" manualBreakCount="1">
    <brk id="64"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42"/>
  <sheetViews>
    <sheetView topLeftCell="A2" zoomScaleNormal="100" workbookViewId="0">
      <pane xSplit="2" ySplit="5" topLeftCell="C23" activePane="bottomRight" state="frozen"/>
      <selection activeCell="A2" sqref="A2"/>
      <selection pane="topRight" activeCell="C2" sqref="C2"/>
      <selection pane="bottomLeft" activeCell="A7" sqref="A7"/>
      <selection pane="bottomRight" activeCell="A52" sqref="A52:B52"/>
    </sheetView>
  </sheetViews>
  <sheetFormatPr defaultColWidth="9.109375" defaultRowHeight="13.8"/>
  <cols>
    <col min="1" max="1" width="4.77734375" style="3" customWidth="1"/>
    <col min="2" max="2" width="34.44140625" style="3" customWidth="1"/>
    <col min="3" max="3" width="2.33203125" style="3" customWidth="1"/>
    <col min="4" max="4" width="13.6640625" style="83" customWidth="1"/>
    <col min="5" max="5" width="2.33203125" style="3" customWidth="1"/>
    <col min="6" max="6" width="13.6640625" style="83" customWidth="1"/>
    <col min="7" max="7" width="2.33203125" style="3" customWidth="1"/>
    <col min="8" max="8" width="13.6640625" style="83" customWidth="1"/>
    <col min="9" max="9" width="11" style="3" customWidth="1"/>
    <col min="10" max="10" width="13.6640625" style="3" customWidth="1"/>
    <col min="11" max="16384" width="9.109375" style="3"/>
  </cols>
  <sheetData>
    <row r="1" spans="1:10">
      <c r="A1" s="1" t="s">
        <v>292</v>
      </c>
      <c r="B1" s="2"/>
      <c r="C1" s="2"/>
      <c r="D1" s="121"/>
      <c r="E1" s="2"/>
      <c r="F1" s="121"/>
      <c r="G1" s="2"/>
      <c r="H1" s="121"/>
      <c r="I1" s="2"/>
    </row>
    <row r="2" spans="1:10">
      <c r="A2" s="1" t="s">
        <v>1</v>
      </c>
      <c r="B2" s="2"/>
      <c r="C2" s="2"/>
      <c r="D2" s="121"/>
      <c r="E2" s="2"/>
      <c r="F2" s="121"/>
      <c r="G2" s="2"/>
      <c r="H2" s="121"/>
      <c r="I2" s="2"/>
    </row>
    <row r="3" spans="1:10">
      <c r="A3" s="4"/>
      <c r="D3" s="90"/>
      <c r="F3" s="90"/>
      <c r="H3" s="90"/>
      <c r="I3" s="70"/>
      <c r="J3" s="70" t="s">
        <v>230</v>
      </c>
    </row>
    <row r="4" spans="1:10">
      <c r="D4" s="65" t="s">
        <v>200</v>
      </c>
      <c r="F4" s="65" t="s">
        <v>123</v>
      </c>
      <c r="H4" s="91" t="s">
        <v>123</v>
      </c>
      <c r="I4" s="65" t="s">
        <v>173</v>
      </c>
      <c r="J4" s="65" t="s">
        <v>123</v>
      </c>
    </row>
    <row r="5" spans="1:10">
      <c r="A5" s="5" t="s">
        <v>124</v>
      </c>
      <c r="D5" s="91" t="s">
        <v>297</v>
      </c>
      <c r="F5" s="91" t="s">
        <v>298</v>
      </c>
      <c r="H5" s="91" t="s">
        <v>299</v>
      </c>
      <c r="I5" s="65"/>
      <c r="J5" s="91" t="s">
        <v>299</v>
      </c>
    </row>
    <row r="6" spans="1:10" ht="6" customHeight="1">
      <c r="A6" s="6"/>
      <c r="B6" s="6"/>
      <c r="C6" s="6"/>
      <c r="D6" s="120"/>
      <c r="E6" s="6"/>
      <c r="F6" s="120"/>
      <c r="G6" s="6"/>
      <c r="H6" s="295"/>
      <c r="I6" s="6"/>
      <c r="J6" s="6"/>
    </row>
    <row r="7" spans="1:10" ht="8.1" customHeight="1">
      <c r="C7" s="7"/>
      <c r="D7" s="92"/>
      <c r="E7" s="7"/>
      <c r="F7" s="92"/>
      <c r="G7" s="7"/>
      <c r="H7" s="92"/>
      <c r="I7" s="7"/>
    </row>
    <row r="8" spans="1:10">
      <c r="A8" s="5" t="s">
        <v>12</v>
      </c>
      <c r="C8" s="7"/>
      <c r="D8" s="92"/>
      <c r="E8" s="7"/>
      <c r="F8" s="92"/>
      <c r="G8" s="7"/>
      <c r="H8" s="92"/>
      <c r="I8" s="7"/>
    </row>
    <row r="9" spans="1:10" ht="3.9" customHeight="1">
      <c r="C9" s="7"/>
      <c r="D9" s="125"/>
      <c r="E9" s="7"/>
      <c r="F9" s="125"/>
      <c r="G9" s="7"/>
      <c r="H9" s="125"/>
      <c r="I9" s="7"/>
    </row>
    <row r="10" spans="1:10">
      <c r="A10" s="20">
        <v>1110</v>
      </c>
      <c r="B10" s="21" t="s">
        <v>58</v>
      </c>
      <c r="C10" s="7"/>
      <c r="D10" s="107">
        <v>8445000</v>
      </c>
      <c r="E10" s="7"/>
      <c r="F10" s="107">
        <v>8550000</v>
      </c>
      <c r="G10" s="7"/>
      <c r="H10" s="107">
        <v>8578500</v>
      </c>
      <c r="I10" s="107"/>
      <c r="J10" s="58">
        <f>+I10+H10</f>
        <v>8578500</v>
      </c>
    </row>
    <row r="11" spans="1:10">
      <c r="A11" s="20">
        <v>1120</v>
      </c>
      <c r="B11" s="3" t="s">
        <v>59</v>
      </c>
      <c r="C11" s="7"/>
      <c r="D11" s="107">
        <v>125000</v>
      </c>
      <c r="E11" s="7"/>
      <c r="F11" s="107">
        <v>135000</v>
      </c>
      <c r="G11" s="7"/>
      <c r="H11" s="107">
        <v>125000</v>
      </c>
      <c r="I11" s="58"/>
      <c r="J11" s="58">
        <f>+I11+H11</f>
        <v>125000</v>
      </c>
    </row>
    <row r="12" spans="1:10">
      <c r="A12" s="20">
        <v>1130</v>
      </c>
      <c r="B12" s="3" t="s">
        <v>13</v>
      </c>
      <c r="C12" s="7"/>
      <c r="D12" s="107">
        <v>32500</v>
      </c>
      <c r="E12" s="7"/>
      <c r="F12" s="107">
        <v>30000</v>
      </c>
      <c r="G12" s="7"/>
      <c r="H12" s="107">
        <v>30000</v>
      </c>
      <c r="I12" s="58"/>
      <c r="J12" s="58">
        <f>+I12+H12</f>
        <v>30000</v>
      </c>
    </row>
    <row r="13" spans="1:10" ht="6" hidden="1" customHeight="1">
      <c r="A13" s="20"/>
      <c r="C13" s="7"/>
      <c r="D13" s="126"/>
      <c r="E13" s="7"/>
      <c r="F13" s="126"/>
      <c r="G13" s="7"/>
      <c r="H13" s="126"/>
      <c r="I13" s="57"/>
      <c r="J13" s="57"/>
    </row>
    <row r="14" spans="1:10" hidden="1">
      <c r="A14" s="20"/>
      <c r="B14" s="3" t="s">
        <v>60</v>
      </c>
      <c r="C14" s="7"/>
      <c r="D14" s="107">
        <v>1001855</v>
      </c>
      <c r="E14" s="7"/>
      <c r="F14" s="107">
        <v>1243000</v>
      </c>
      <c r="G14" s="7"/>
      <c r="H14" s="107">
        <v>1250000</v>
      </c>
      <c r="I14" s="58"/>
      <c r="J14" s="58">
        <f>+I14+H14</f>
        <v>1250000</v>
      </c>
    </row>
    <row r="15" spans="1:10" hidden="1">
      <c r="A15" s="20"/>
      <c r="B15" s="3" t="s">
        <v>61</v>
      </c>
      <c r="C15" s="7"/>
      <c r="D15" s="96">
        <v>574652</v>
      </c>
      <c r="E15" s="7"/>
      <c r="F15" s="96">
        <v>660000</v>
      </c>
      <c r="G15" s="7"/>
      <c r="H15" s="96">
        <v>610000</v>
      </c>
      <c r="I15" s="50"/>
      <c r="J15" s="59">
        <f>+I15+H15</f>
        <v>610000</v>
      </c>
    </row>
    <row r="16" spans="1:10">
      <c r="A16" s="20">
        <v>1200</v>
      </c>
      <c r="B16" s="3" t="s">
        <v>14</v>
      </c>
      <c r="C16" s="7"/>
      <c r="D16" s="107">
        <v>650000</v>
      </c>
      <c r="E16" s="7"/>
      <c r="F16" s="107">
        <v>684500</v>
      </c>
      <c r="G16" s="7"/>
      <c r="H16" s="107">
        <v>684500</v>
      </c>
      <c r="I16" s="55">
        <f>SUM(I14:I15)</f>
        <v>0</v>
      </c>
      <c r="J16" s="58">
        <f>+I16+H16</f>
        <v>684500</v>
      </c>
    </row>
    <row r="17" spans="1:51" ht="6" hidden="1" customHeight="1">
      <c r="A17" s="20"/>
      <c r="C17" s="7"/>
      <c r="D17" s="107"/>
      <c r="E17" s="7"/>
      <c r="F17" s="107"/>
      <c r="G17" s="7"/>
      <c r="H17" s="107"/>
      <c r="I17" s="58"/>
      <c r="J17" s="58"/>
      <c r="K17" s="28"/>
    </row>
    <row r="18" spans="1:51">
      <c r="A18" s="20">
        <v>1300</v>
      </c>
      <c r="B18" s="31" t="s">
        <v>63</v>
      </c>
      <c r="C18" s="7"/>
      <c r="D18" s="107">
        <v>32150</v>
      </c>
      <c r="E18" s="7"/>
      <c r="F18" s="107">
        <v>30000</v>
      </c>
      <c r="G18" s="7"/>
      <c r="H18" s="107">
        <v>30000</v>
      </c>
      <c r="I18" s="107"/>
      <c r="J18" s="58">
        <f>+I18+H18</f>
        <v>30000</v>
      </c>
      <c r="K18" s="28"/>
    </row>
    <row r="19" spans="1:51">
      <c r="A19" s="20">
        <v>1400</v>
      </c>
      <c r="B19" s="3" t="s">
        <v>64</v>
      </c>
      <c r="C19" s="7"/>
      <c r="D19" s="107">
        <v>175022</v>
      </c>
      <c r="E19" s="7"/>
      <c r="F19" s="107">
        <v>185125</v>
      </c>
      <c r="G19" s="7"/>
      <c r="H19" s="107">
        <v>185125</v>
      </c>
      <c r="I19" s="107"/>
      <c r="J19" s="58">
        <f>+I19+H19</f>
        <v>185125</v>
      </c>
      <c r="K19" s="28"/>
    </row>
    <row r="20" spans="1:51">
      <c r="A20" s="20">
        <v>1500</v>
      </c>
      <c r="B20" s="3" t="s">
        <v>17</v>
      </c>
      <c r="C20" s="7"/>
      <c r="D20" s="80">
        <v>132000</v>
      </c>
      <c r="E20" s="7"/>
      <c r="F20" s="80">
        <v>60000</v>
      </c>
      <c r="G20" s="7"/>
      <c r="H20" s="80">
        <v>60000</v>
      </c>
      <c r="I20" s="46"/>
      <c r="J20" s="11">
        <f>+I20+H20</f>
        <v>60000</v>
      </c>
      <c r="K20" s="28"/>
    </row>
    <row r="21" spans="1:51">
      <c r="A21" s="20">
        <v>1600</v>
      </c>
      <c r="B21" s="3" t="s">
        <v>18</v>
      </c>
      <c r="C21" s="7"/>
      <c r="D21" s="107">
        <v>55364</v>
      </c>
      <c r="E21" s="7"/>
      <c r="F21" s="107">
        <v>35600</v>
      </c>
      <c r="G21" s="7"/>
      <c r="H21" s="107">
        <v>35600</v>
      </c>
      <c r="I21" s="58"/>
      <c r="J21" s="58">
        <f>+I21+H21</f>
        <v>35600</v>
      </c>
      <c r="K21" s="28"/>
    </row>
    <row r="22" spans="1:51">
      <c r="A22" s="20">
        <v>1700</v>
      </c>
      <c r="B22" s="3" t="s">
        <v>19</v>
      </c>
      <c r="C22" s="7"/>
      <c r="D22" s="96"/>
      <c r="E22" s="7"/>
      <c r="F22" s="96">
        <v>0</v>
      </c>
      <c r="G22" s="7"/>
      <c r="H22" s="96">
        <v>0</v>
      </c>
      <c r="I22" s="50"/>
      <c r="J22" s="59">
        <f>+I22+H22</f>
        <v>0</v>
      </c>
      <c r="K22" s="28"/>
    </row>
    <row r="23" spans="1:51" ht="6.9" customHeight="1">
      <c r="C23" s="7"/>
      <c r="D23" s="122"/>
      <c r="E23" s="7"/>
      <c r="F23" s="122"/>
      <c r="G23" s="7"/>
      <c r="H23" s="122"/>
      <c r="I23" s="8"/>
      <c r="J23" s="8"/>
    </row>
    <row r="24" spans="1:51">
      <c r="A24" s="5" t="s">
        <v>178</v>
      </c>
      <c r="C24" s="7"/>
      <c r="D24" s="87">
        <f>SUM(D16:D22,+D12+D11+D10)</f>
        <v>9647036</v>
      </c>
      <c r="E24" s="7"/>
      <c r="F24" s="87">
        <f>SUM(F16:F22,+F12+F11+F10)</f>
        <v>9710225</v>
      </c>
      <c r="G24" s="7"/>
      <c r="H24" s="87">
        <f>SUM(H16:H22,+H12+H11+H10)</f>
        <v>9728725</v>
      </c>
      <c r="I24" s="56">
        <f>SUM(I16:I22,+I12+I11+I10)</f>
        <v>0</v>
      </c>
      <c r="J24" s="40">
        <f>SUM(J16:J22,+J12+J11+J10)</f>
        <v>9728725</v>
      </c>
    </row>
    <row r="25" spans="1:51" ht="6.9" customHeight="1">
      <c r="C25" s="7"/>
      <c r="D25" s="125"/>
      <c r="E25" s="7"/>
      <c r="F25" s="125"/>
      <c r="G25" s="7"/>
      <c r="H25" s="125"/>
      <c r="I25" s="9"/>
      <c r="J25" s="9"/>
    </row>
    <row r="26" spans="1:51">
      <c r="A26" s="5" t="s">
        <v>67</v>
      </c>
      <c r="C26" s="7"/>
      <c r="D26" s="92"/>
      <c r="E26" s="7"/>
      <c r="F26" s="92"/>
      <c r="G26" s="7"/>
      <c r="H26" s="92"/>
      <c r="I26" s="7"/>
      <c r="J26" s="7"/>
    </row>
    <row r="27" spans="1:51">
      <c r="A27" s="20">
        <v>3410</v>
      </c>
      <c r="B27" s="3" t="s">
        <v>256</v>
      </c>
      <c r="C27" s="7"/>
      <c r="D27" s="94">
        <v>51144</v>
      </c>
      <c r="E27" s="7"/>
      <c r="F27" s="94">
        <v>60000</v>
      </c>
      <c r="G27" s="7"/>
      <c r="H27" s="94">
        <v>55000</v>
      </c>
      <c r="I27" s="94"/>
      <c r="J27" s="58">
        <f>+I27+H27</f>
        <v>55000</v>
      </c>
    </row>
    <row r="28" spans="1:51" hidden="1">
      <c r="A28" s="20">
        <v>3630</v>
      </c>
      <c r="B28" s="3" t="s">
        <v>68</v>
      </c>
      <c r="C28" s="7"/>
      <c r="D28" s="94">
        <v>0</v>
      </c>
      <c r="E28" s="7"/>
      <c r="F28" s="94">
        <v>0</v>
      </c>
      <c r="G28" s="7"/>
      <c r="H28" s="94">
        <v>0</v>
      </c>
      <c r="I28" s="55"/>
      <c r="J28" s="58">
        <f>+I28+H28</f>
        <v>0</v>
      </c>
    </row>
    <row r="29" spans="1:51" ht="6" customHeight="1">
      <c r="A29" s="20"/>
      <c r="C29" s="7"/>
      <c r="D29" s="94"/>
      <c r="E29" s="7"/>
      <c r="F29" s="94"/>
      <c r="G29" s="7"/>
      <c r="H29" s="94"/>
      <c r="I29" s="55"/>
      <c r="J29" s="55"/>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row>
    <row r="30" spans="1:51" hidden="1">
      <c r="A30" s="20">
        <v>3690</v>
      </c>
      <c r="B30" s="3" t="s">
        <v>69</v>
      </c>
      <c r="C30" s="7"/>
      <c r="D30" s="94">
        <v>0</v>
      </c>
      <c r="E30" s="7"/>
      <c r="F30" s="94">
        <v>0</v>
      </c>
      <c r="G30" s="7"/>
      <c r="H30" s="94">
        <v>0</v>
      </c>
      <c r="I30" s="55"/>
      <c r="J30" s="55">
        <f>+H30+I30</f>
        <v>0</v>
      </c>
    </row>
    <row r="31" spans="1:51" ht="6" hidden="1" customHeight="1">
      <c r="A31" s="20"/>
      <c r="C31" s="7"/>
      <c r="D31" s="80"/>
      <c r="E31" s="7"/>
      <c r="F31" s="80"/>
      <c r="G31" s="7"/>
      <c r="H31" s="80"/>
      <c r="I31" s="11"/>
      <c r="J31" s="11"/>
    </row>
    <row r="32" spans="1:51">
      <c r="A32" s="20"/>
      <c r="B32" s="3" t="s">
        <v>70</v>
      </c>
      <c r="C32" s="7"/>
      <c r="D32" s="80">
        <v>3850000</v>
      </c>
      <c r="E32" s="7"/>
      <c r="F32" s="80">
        <v>3600000</v>
      </c>
      <c r="G32" s="7"/>
      <c r="H32" s="80">
        <v>3477000</v>
      </c>
      <c r="I32" s="11"/>
      <c r="J32" s="58">
        <f>+I32+H32</f>
        <v>3477000</v>
      </c>
    </row>
    <row r="33" spans="1:10">
      <c r="A33" s="20"/>
      <c r="B33" s="3" t="s">
        <v>258</v>
      </c>
      <c r="C33" s="7"/>
      <c r="D33" s="80">
        <v>64624</v>
      </c>
      <c r="E33" s="7"/>
      <c r="F33" s="80">
        <v>75000</v>
      </c>
      <c r="G33" s="7"/>
      <c r="H33" s="80">
        <v>65000</v>
      </c>
      <c r="I33" s="11"/>
      <c r="J33" s="58">
        <f>+I33+H33</f>
        <v>65000</v>
      </c>
    </row>
    <row r="34" spans="1:10">
      <c r="A34" s="20"/>
      <c r="B34" s="3" t="s">
        <v>71</v>
      </c>
      <c r="C34" s="7"/>
      <c r="D34" s="80">
        <v>250000</v>
      </c>
      <c r="E34" s="7"/>
      <c r="F34" s="80">
        <v>275000</v>
      </c>
      <c r="G34" s="7"/>
      <c r="H34" s="80">
        <v>225000</v>
      </c>
      <c r="I34" s="11"/>
      <c r="J34" s="58">
        <f>+I34+H34</f>
        <v>225000</v>
      </c>
    </row>
    <row r="35" spans="1:10">
      <c r="A35" s="20"/>
      <c r="B35" s="3" t="s">
        <v>72</v>
      </c>
      <c r="C35" s="7"/>
      <c r="D35" s="80">
        <v>42246</v>
      </c>
      <c r="E35" s="7"/>
      <c r="F35" s="80">
        <v>55000</v>
      </c>
      <c r="G35" s="7"/>
      <c r="H35" s="80">
        <v>55000</v>
      </c>
      <c r="I35" s="11"/>
      <c r="J35" s="58">
        <f>+I35+H35</f>
        <v>55000</v>
      </c>
    </row>
    <row r="36" spans="1:10">
      <c r="A36" s="20"/>
      <c r="B36" s="3" t="s">
        <v>264</v>
      </c>
      <c r="C36" s="7"/>
      <c r="D36" s="80">
        <v>135331</v>
      </c>
      <c r="E36" s="7"/>
      <c r="F36" s="80">
        <v>121950</v>
      </c>
      <c r="G36" s="7"/>
      <c r="H36" s="80">
        <v>121000</v>
      </c>
      <c r="I36" s="11"/>
      <c r="J36" s="58">
        <f>+I36+H36</f>
        <v>121000</v>
      </c>
    </row>
    <row r="37" spans="1:10">
      <c r="A37" s="20"/>
      <c r="B37" s="3" t="s">
        <v>74</v>
      </c>
      <c r="C37" s="7"/>
      <c r="D37" s="80">
        <v>148000</v>
      </c>
      <c r="E37" s="7"/>
      <c r="F37" s="80">
        <v>145000</v>
      </c>
      <c r="G37" s="7"/>
      <c r="H37" s="80">
        <v>145000</v>
      </c>
      <c r="I37" s="80"/>
      <c r="J37" s="55">
        <f>+H37+I37</f>
        <v>145000</v>
      </c>
    </row>
    <row r="38" spans="1:10">
      <c r="A38" s="20"/>
      <c r="B38" s="3" t="s">
        <v>281</v>
      </c>
      <c r="C38" s="7"/>
      <c r="D38" s="63">
        <v>0</v>
      </c>
      <c r="E38" s="7"/>
      <c r="F38" s="63">
        <v>100000</v>
      </c>
      <c r="G38" s="7"/>
      <c r="H38" s="63">
        <v>0</v>
      </c>
      <c r="I38" s="29"/>
      <c r="J38" s="56">
        <f>+H38+I38</f>
        <v>0</v>
      </c>
    </row>
    <row r="39" spans="1:10">
      <c r="A39" s="20">
        <v>3800</v>
      </c>
      <c r="B39" s="3" t="s">
        <v>263</v>
      </c>
      <c r="C39" s="7"/>
      <c r="D39" s="108">
        <f>SUM(D32:D38)</f>
        <v>4490201</v>
      </c>
      <c r="E39" s="7"/>
      <c r="F39" s="108">
        <f>SUM(F32:F38)</f>
        <v>4371950</v>
      </c>
      <c r="G39" s="7"/>
      <c r="H39" s="108">
        <f>SUM(H32:H38)</f>
        <v>4088000</v>
      </c>
      <c r="I39" s="60">
        <f>SUM(I32:I38)</f>
        <v>0</v>
      </c>
      <c r="J39" s="60">
        <f>SUM(J32:J38)</f>
        <v>4088000</v>
      </c>
    </row>
    <row r="40" spans="1:10" ht="6.9" customHeight="1">
      <c r="C40" s="7"/>
      <c r="D40" s="127"/>
      <c r="E40" s="7"/>
      <c r="F40" s="127"/>
      <c r="G40" s="7"/>
      <c r="H40" s="127"/>
      <c r="I40" s="10"/>
      <c r="J40" s="10"/>
    </row>
    <row r="41" spans="1:10">
      <c r="A41" s="5" t="s">
        <v>179</v>
      </c>
      <c r="C41" s="7"/>
      <c r="D41" s="40">
        <f>SUM(D39,D26:D28)</f>
        <v>4541345</v>
      </c>
      <c r="E41" s="7"/>
      <c r="F41" s="40">
        <f>SUM(F39,F26:F28)</f>
        <v>4431950</v>
      </c>
      <c r="G41" s="7"/>
      <c r="H41" s="40">
        <f>SUM(H39,H26:H28)</f>
        <v>4143000</v>
      </c>
      <c r="I41" s="56">
        <f>SUM(I39,I26:I30)</f>
        <v>0</v>
      </c>
      <c r="J41" s="40">
        <f>SUM(J39,J26:J28)</f>
        <v>4143000</v>
      </c>
    </row>
    <row r="42" spans="1:10" ht="6.9" customHeight="1">
      <c r="C42" s="12"/>
      <c r="D42" s="123"/>
      <c r="E42" s="12"/>
      <c r="F42" s="123"/>
      <c r="G42" s="12"/>
      <c r="H42" s="123"/>
      <c r="I42" s="23"/>
      <c r="J42" s="23"/>
    </row>
    <row r="43" spans="1:10">
      <c r="A43" s="5" t="s">
        <v>21</v>
      </c>
      <c r="C43" s="12"/>
      <c r="D43" s="125"/>
      <c r="E43" s="12"/>
      <c r="F43" s="125"/>
      <c r="G43" s="12"/>
      <c r="H43" s="125"/>
      <c r="I43" s="9"/>
      <c r="J43" s="9"/>
    </row>
    <row r="44" spans="1:10">
      <c r="A44" s="20">
        <v>4370</v>
      </c>
      <c r="B44" s="3" t="s">
        <v>78</v>
      </c>
      <c r="C44" s="12"/>
      <c r="D44" s="107">
        <v>59932</v>
      </c>
      <c r="E44" s="12"/>
      <c r="F44" s="107">
        <v>60000</v>
      </c>
      <c r="G44" s="12"/>
      <c r="H44" s="107">
        <v>60000</v>
      </c>
      <c r="I44" s="58"/>
      <c r="J44" s="58">
        <f t="shared" ref="J44:J52" si="0">+I44+H44</f>
        <v>60000</v>
      </c>
    </row>
    <row r="45" spans="1:10">
      <c r="A45" s="20">
        <v>4610</v>
      </c>
      <c r="B45" s="3" t="s">
        <v>79</v>
      </c>
      <c r="C45" s="12"/>
      <c r="D45" s="107">
        <v>268041</v>
      </c>
      <c r="E45" s="12"/>
      <c r="F45" s="107">
        <v>274000</v>
      </c>
      <c r="G45" s="12"/>
      <c r="H45" s="107">
        <v>241000</v>
      </c>
      <c r="I45" s="58"/>
      <c r="J45" s="58">
        <f t="shared" si="0"/>
        <v>241000</v>
      </c>
    </row>
    <row r="46" spans="1:10">
      <c r="A46" s="20">
        <v>4710</v>
      </c>
      <c r="B46" s="3" t="s">
        <v>80</v>
      </c>
      <c r="C46" s="12"/>
      <c r="D46" s="107">
        <v>3931</v>
      </c>
      <c r="E46" s="12"/>
      <c r="F46" s="107">
        <v>3000</v>
      </c>
      <c r="G46" s="12"/>
      <c r="H46" s="107">
        <v>2500</v>
      </c>
      <c r="I46" s="58"/>
      <c r="J46" s="58">
        <f t="shared" si="0"/>
        <v>2500</v>
      </c>
    </row>
    <row r="47" spans="1:10">
      <c r="A47" s="20">
        <v>4820</v>
      </c>
      <c r="B47" s="3" t="s">
        <v>81</v>
      </c>
      <c r="C47" s="12"/>
      <c r="D47" s="80">
        <v>209678</v>
      </c>
      <c r="E47" s="12"/>
      <c r="F47" s="80">
        <v>245000</v>
      </c>
      <c r="G47" s="12"/>
      <c r="H47" s="80">
        <v>200000</v>
      </c>
      <c r="I47" s="107"/>
      <c r="J47" s="80">
        <f t="shared" si="0"/>
        <v>200000</v>
      </c>
    </row>
    <row r="48" spans="1:10">
      <c r="A48" s="20">
        <v>4830</v>
      </c>
      <c r="B48" s="3" t="s">
        <v>82</v>
      </c>
      <c r="C48" s="12"/>
      <c r="D48" s="80">
        <v>8959</v>
      </c>
      <c r="E48" s="12"/>
      <c r="F48" s="80">
        <v>8000</v>
      </c>
      <c r="G48" s="12"/>
      <c r="H48" s="80">
        <v>9000</v>
      </c>
      <c r="I48" s="11"/>
      <c r="J48" s="58">
        <f t="shared" si="0"/>
        <v>9000</v>
      </c>
    </row>
    <row r="49" spans="1:49" hidden="1">
      <c r="A49" s="20">
        <v>4850</v>
      </c>
      <c r="B49" s="3" t="s">
        <v>83</v>
      </c>
      <c r="C49" s="12"/>
      <c r="D49" s="80">
        <v>0</v>
      </c>
      <c r="E49" s="12"/>
      <c r="F49" s="80">
        <v>0</v>
      </c>
      <c r="G49" s="12"/>
      <c r="H49" s="80">
        <v>0</v>
      </c>
      <c r="I49" s="58"/>
      <c r="J49" s="11">
        <f t="shared" si="0"/>
        <v>0</v>
      </c>
    </row>
    <row r="50" spans="1:49" hidden="1">
      <c r="A50" s="20">
        <v>4860</v>
      </c>
      <c r="B50" s="3" t="s">
        <v>229</v>
      </c>
      <c r="C50" s="12"/>
      <c r="D50" s="80">
        <v>0</v>
      </c>
      <c r="E50" s="12"/>
      <c r="F50" s="80">
        <v>0</v>
      </c>
      <c r="G50" s="12"/>
      <c r="H50" s="80">
        <v>0</v>
      </c>
      <c r="I50" s="58"/>
      <c r="J50" s="11">
        <f t="shared" si="0"/>
        <v>0</v>
      </c>
    </row>
    <row r="51" spans="1:49">
      <c r="A51" s="20">
        <v>4870</v>
      </c>
      <c r="B51" s="3" t="s">
        <v>84</v>
      </c>
      <c r="C51" s="7"/>
      <c r="D51" s="107">
        <v>922589</v>
      </c>
      <c r="E51" s="7"/>
      <c r="F51" s="107">
        <v>1019250</v>
      </c>
      <c r="G51" s="7"/>
      <c r="H51" s="107">
        <v>966000</v>
      </c>
      <c r="I51" s="107"/>
      <c r="J51" s="58">
        <f t="shared" si="0"/>
        <v>966000</v>
      </c>
    </row>
    <row r="52" spans="1:49">
      <c r="A52" s="20">
        <v>4880</v>
      </c>
      <c r="B52" s="3" t="s">
        <v>24</v>
      </c>
      <c r="C52" s="12"/>
      <c r="D52" s="63">
        <v>27662</v>
      </c>
      <c r="E52" s="12"/>
      <c r="F52" s="63">
        <v>0</v>
      </c>
      <c r="G52" s="12"/>
      <c r="H52" s="63">
        <v>25000</v>
      </c>
      <c r="I52" s="50"/>
      <c r="J52" s="63">
        <f t="shared" si="0"/>
        <v>25000</v>
      </c>
    </row>
    <row r="53" spans="1:49">
      <c r="A53" s="5" t="s">
        <v>180</v>
      </c>
      <c r="C53" s="12"/>
      <c r="D53" s="40">
        <f>SUM(D44:D52)</f>
        <v>1500792</v>
      </c>
      <c r="E53" s="12"/>
      <c r="F53" s="40">
        <f>SUM(F44:F52)</f>
        <v>1609250</v>
      </c>
      <c r="G53" s="12"/>
      <c r="H53" s="40">
        <f>SUM(H44:H52)</f>
        <v>1503500</v>
      </c>
      <c r="I53" s="56">
        <f>SUM(I44:I51)</f>
        <v>0</v>
      </c>
      <c r="J53" s="40">
        <f>SUM(J44:J52)</f>
        <v>1503500</v>
      </c>
    </row>
    <row r="54" spans="1:49" ht="6.9" customHeight="1">
      <c r="C54" s="12"/>
      <c r="D54" s="125"/>
      <c r="E54" s="12"/>
      <c r="F54" s="125"/>
      <c r="G54" s="12"/>
      <c r="H54" s="125"/>
      <c r="I54" s="9"/>
      <c r="J54" s="9"/>
    </row>
    <row r="55" spans="1:49">
      <c r="A55" s="5" t="s">
        <v>86</v>
      </c>
      <c r="C55" s="12"/>
      <c r="D55" s="125"/>
      <c r="E55" s="12"/>
      <c r="F55" s="125"/>
      <c r="G55" s="12"/>
      <c r="H55" s="125"/>
      <c r="I55" s="9"/>
      <c r="J55" s="80"/>
    </row>
    <row r="56" spans="1:49" hidden="1">
      <c r="A56" s="3">
        <v>5100</v>
      </c>
      <c r="B56" s="3" t="s">
        <v>25</v>
      </c>
      <c r="C56" s="12"/>
      <c r="D56" s="80">
        <v>0</v>
      </c>
      <c r="E56" s="12"/>
      <c r="F56" s="80">
        <v>0</v>
      </c>
      <c r="G56" s="12"/>
      <c r="H56" s="80">
        <v>0</v>
      </c>
      <c r="I56" s="11"/>
      <c r="J56" s="11">
        <f>+I56+H56</f>
        <v>0</v>
      </c>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row>
    <row r="57" spans="1:49">
      <c r="A57" s="20">
        <v>5600</v>
      </c>
      <c r="B57" s="3" t="s">
        <v>87</v>
      </c>
      <c r="C57" s="12"/>
      <c r="D57" s="80">
        <v>74395</v>
      </c>
      <c r="E57" s="12"/>
      <c r="F57" s="80">
        <v>40000</v>
      </c>
      <c r="G57" s="12"/>
      <c r="H57" s="80">
        <v>30000</v>
      </c>
      <c r="I57" s="11"/>
      <c r="J57" s="80">
        <f>+I57+H57</f>
        <v>30000</v>
      </c>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row>
    <row r="58" spans="1:49" ht="6.9" customHeight="1">
      <c r="C58" s="12"/>
      <c r="D58" s="127"/>
      <c r="E58" s="12"/>
      <c r="F58" s="127"/>
      <c r="G58" s="12"/>
      <c r="H58" s="127"/>
      <c r="I58" s="10"/>
      <c r="J58" s="10"/>
    </row>
    <row r="59" spans="1:49">
      <c r="B59" s="5" t="s">
        <v>88</v>
      </c>
      <c r="C59" s="12"/>
      <c r="D59" s="305">
        <f>SUM(D55:D57,+D53+D41+D24)</f>
        <v>15763568</v>
      </c>
      <c r="E59" s="12"/>
      <c r="F59" s="305">
        <f>SUM(F55:F57,+F53+F41+F24)</f>
        <v>15791425</v>
      </c>
      <c r="G59" s="12"/>
      <c r="H59" s="305">
        <f>SUM(H55:H57,+H53+H41+H24)</f>
        <v>15405225</v>
      </c>
      <c r="I59" s="306">
        <f>SUM(I55:I57,+I53+I41+I24)</f>
        <v>0</v>
      </c>
      <c r="J59" s="300">
        <f>SUM(J55:J57,+J53+J41+J24)</f>
        <v>15405225</v>
      </c>
    </row>
    <row r="60" spans="1:49" ht="3.9" customHeight="1">
      <c r="C60" s="12"/>
      <c r="D60" s="128"/>
      <c r="E60" s="12"/>
      <c r="F60" s="128"/>
      <c r="G60" s="12"/>
      <c r="H60" s="128"/>
      <c r="I60" s="24"/>
      <c r="J60" s="24"/>
    </row>
    <row r="61" spans="1:49" hidden="1">
      <c r="A61" s="3" t="s">
        <v>193</v>
      </c>
      <c r="C61" s="12"/>
      <c r="D61" s="80">
        <v>0</v>
      </c>
      <c r="E61" s="12"/>
      <c r="F61" s="80">
        <v>0</v>
      </c>
      <c r="G61" s="12"/>
      <c r="H61" s="80">
        <v>0</v>
      </c>
      <c r="I61" s="11"/>
      <c r="J61" s="11">
        <f>+I61+H61</f>
        <v>0</v>
      </c>
    </row>
    <row r="62" spans="1:49" s="28" customFormat="1">
      <c r="A62" s="28" t="s">
        <v>125</v>
      </c>
      <c r="C62" s="17"/>
      <c r="D62" s="80">
        <v>2429</v>
      </c>
      <c r="E62" s="17"/>
      <c r="F62" s="80">
        <v>0</v>
      </c>
      <c r="G62" s="17"/>
      <c r="H62" s="80">
        <v>0</v>
      </c>
      <c r="I62" s="11"/>
      <c r="J62" s="11">
        <f>+I62+H62</f>
        <v>0</v>
      </c>
    </row>
    <row r="63" spans="1:49" ht="3.9" customHeight="1">
      <c r="C63" s="12"/>
      <c r="D63" s="128"/>
      <c r="E63" s="12"/>
      <c r="F63" s="128"/>
      <c r="G63" s="12"/>
      <c r="H63" s="128"/>
      <c r="I63" s="24"/>
      <c r="J63" s="24"/>
    </row>
    <row r="64" spans="1:49" s="83" customFormat="1" hidden="1">
      <c r="A64" s="296" t="s">
        <v>272</v>
      </c>
      <c r="B64" s="301"/>
      <c r="C64" s="84"/>
      <c r="D64" s="80"/>
      <c r="E64" s="84"/>
      <c r="F64" s="80">
        <v>0</v>
      </c>
      <c r="G64" s="84"/>
      <c r="H64" s="80">
        <v>0</v>
      </c>
      <c r="I64" s="80">
        <f>+F135-H64</f>
        <v>0</v>
      </c>
      <c r="J64" s="107">
        <f>+I64+H64</f>
        <v>0</v>
      </c>
    </row>
    <row r="65" spans="1:10" s="83" customFormat="1">
      <c r="A65" s="106" t="s">
        <v>274</v>
      </c>
      <c r="C65" s="84"/>
      <c r="D65" s="63">
        <v>56500</v>
      </c>
      <c r="E65" s="84"/>
      <c r="F65" s="63">
        <f>+D137</f>
        <v>78348</v>
      </c>
      <c r="G65" s="84"/>
      <c r="H65" s="63">
        <v>50000</v>
      </c>
      <c r="I65" s="63"/>
      <c r="J65" s="220">
        <f>+I65+H65</f>
        <v>50000</v>
      </c>
    </row>
    <row r="66" spans="1:10" ht="6.9" hidden="1" customHeight="1">
      <c r="C66" s="12"/>
      <c r="D66" s="122"/>
      <c r="E66" s="12"/>
      <c r="F66" s="122"/>
      <c r="G66" s="12"/>
      <c r="H66" s="122"/>
      <c r="I66" s="122"/>
      <c r="J66" s="122"/>
    </row>
    <row r="67" spans="1:10" hidden="1"/>
    <row r="68" spans="1:10" ht="6.9" customHeight="1">
      <c r="C68" s="12"/>
      <c r="D68" s="125"/>
      <c r="E68" s="12"/>
      <c r="F68" s="125"/>
      <c r="G68" s="12"/>
      <c r="H68" s="125"/>
      <c r="I68" s="9"/>
      <c r="J68" s="9"/>
    </row>
    <row r="69" spans="1:10">
      <c r="B69" s="3" t="s">
        <v>288</v>
      </c>
      <c r="D69" s="40">
        <f>SUM(D59:D66)</f>
        <v>15822497</v>
      </c>
      <c r="F69" s="40">
        <f>SUM(F59:F66)</f>
        <v>15869773</v>
      </c>
      <c r="H69" s="40">
        <f>SUM(H59:H66)</f>
        <v>15455225</v>
      </c>
      <c r="I69" s="40">
        <f>SUM(I59:I66)</f>
        <v>0</v>
      </c>
      <c r="J69" s="40">
        <f>SUM(J59:J66)</f>
        <v>15455225</v>
      </c>
    </row>
    <row r="70" spans="1:10" ht="7.05" customHeight="1">
      <c r="C70" s="2"/>
      <c r="D70" s="123"/>
      <c r="E70" s="2"/>
      <c r="F70" s="123"/>
      <c r="G70" s="2"/>
      <c r="H70" s="123"/>
      <c r="I70" s="123"/>
      <c r="J70" s="123"/>
    </row>
    <row r="71" spans="1:10">
      <c r="A71" s="5" t="s">
        <v>284</v>
      </c>
      <c r="C71" s="2"/>
      <c r="D71" s="117">
        <v>4300000</v>
      </c>
      <c r="E71" s="2"/>
      <c r="F71" s="117">
        <f>+D136</f>
        <v>4350000</v>
      </c>
      <c r="G71" s="2"/>
      <c r="H71" s="117">
        <f>+F136</f>
        <v>4375000</v>
      </c>
      <c r="I71" s="117"/>
      <c r="J71" s="117">
        <f>+I71+H71</f>
        <v>4375000</v>
      </c>
    </row>
    <row r="72" spans="1:10" ht="7.05" customHeight="1">
      <c r="C72" s="2"/>
      <c r="D72" s="84"/>
      <c r="E72" s="2"/>
      <c r="F72" s="84"/>
      <c r="G72" s="2"/>
      <c r="H72" s="84"/>
      <c r="I72" s="84"/>
      <c r="J72" s="84"/>
    </row>
    <row r="73" spans="1:10" ht="14.4" thickBot="1">
      <c r="B73" s="5" t="s">
        <v>91</v>
      </c>
      <c r="D73" s="51">
        <f>+D71+D69</f>
        <v>20122497</v>
      </c>
      <c r="F73" s="51">
        <f>+F71+F69</f>
        <v>20219773</v>
      </c>
      <c r="H73" s="51">
        <f>+H71+H69</f>
        <v>19830225</v>
      </c>
      <c r="I73" s="51">
        <f>+I71+I69</f>
        <v>0</v>
      </c>
      <c r="J73" s="51">
        <f>+J71+J69</f>
        <v>19830225</v>
      </c>
    </row>
    <row r="74" spans="1:10" ht="14.4" thickTop="1">
      <c r="C74" s="2"/>
      <c r="D74" s="84"/>
      <c r="E74" s="2"/>
      <c r="F74" s="84"/>
      <c r="G74" s="2"/>
      <c r="H74" s="84"/>
      <c r="I74" s="12"/>
      <c r="J74" s="12"/>
    </row>
    <row r="75" spans="1:10">
      <c r="A75" s="1" t="s">
        <v>196</v>
      </c>
      <c r="B75" s="1"/>
      <c r="C75" s="1"/>
      <c r="D75" s="89"/>
      <c r="E75" s="1"/>
      <c r="F75" s="89"/>
      <c r="G75" s="1"/>
      <c r="H75" s="89"/>
      <c r="I75" s="1"/>
      <c r="J75" s="1"/>
    </row>
    <row r="76" spans="1:10">
      <c r="A76" s="1" t="s">
        <v>29</v>
      </c>
      <c r="B76" s="1"/>
      <c r="C76" s="1"/>
      <c r="D76" s="89"/>
      <c r="E76" s="1"/>
      <c r="F76" s="89"/>
      <c r="G76" s="1"/>
      <c r="H76" s="89"/>
      <c r="I76" s="1"/>
      <c r="J76" s="1"/>
    </row>
    <row r="77" spans="1:10">
      <c r="A77" s="4"/>
      <c r="D77" s="90"/>
      <c r="F77" s="90"/>
      <c r="H77" s="90"/>
      <c r="I77" s="70"/>
      <c r="J77" s="70" t="s">
        <v>230</v>
      </c>
    </row>
    <row r="78" spans="1:10">
      <c r="C78"/>
      <c r="D78" s="65" t="s">
        <v>200</v>
      </c>
      <c r="E78"/>
      <c r="F78" s="65" t="s">
        <v>123</v>
      </c>
      <c r="G78"/>
      <c r="H78" s="91" t="s">
        <v>123</v>
      </c>
      <c r="I78" s="65" t="s">
        <v>173</v>
      </c>
      <c r="J78" s="65" t="s">
        <v>123</v>
      </c>
    </row>
    <row r="79" spans="1:10">
      <c r="A79" s="5" t="s">
        <v>124</v>
      </c>
      <c r="C79" s="12"/>
      <c r="D79" s="91" t="s">
        <v>297</v>
      </c>
      <c r="F79" s="91" t="s">
        <v>298</v>
      </c>
      <c r="H79" s="91" t="s">
        <v>299</v>
      </c>
      <c r="I79" s="65"/>
      <c r="J79" s="91" t="s">
        <v>299</v>
      </c>
    </row>
    <row r="80" spans="1:10" ht="6" customHeight="1">
      <c r="A80" s="6"/>
      <c r="B80" s="6"/>
      <c r="C80" s="6"/>
      <c r="D80" s="120"/>
      <c r="E80" s="6"/>
      <c r="F80" s="120"/>
      <c r="G80" s="6"/>
      <c r="H80" s="295"/>
      <c r="I80" s="6"/>
      <c r="J80" s="6"/>
    </row>
    <row r="81" spans="1:10" ht="8.1" customHeight="1">
      <c r="C81" s="7"/>
      <c r="D81" s="92"/>
      <c r="E81" s="7"/>
      <c r="F81" s="92"/>
      <c r="G81" s="7"/>
      <c r="H81" s="92"/>
      <c r="I81" s="7"/>
      <c r="J81" s="7"/>
    </row>
    <row r="82" spans="1:10">
      <c r="A82" s="20"/>
      <c r="B82" s="5" t="s">
        <v>33</v>
      </c>
      <c r="C82" s="12"/>
      <c r="D82" s="93"/>
      <c r="E82" s="12"/>
      <c r="F82" s="93"/>
      <c r="G82" s="12"/>
      <c r="H82" s="93"/>
      <c r="I82" s="52"/>
      <c r="J82" s="52"/>
    </row>
    <row r="83" spans="1:10">
      <c r="A83" s="20">
        <v>1000</v>
      </c>
      <c r="B83" s="3" t="s">
        <v>239</v>
      </c>
      <c r="C83" s="12"/>
      <c r="D83" s="93">
        <v>479500</v>
      </c>
      <c r="E83" s="12"/>
      <c r="F83" s="93">
        <v>480000</v>
      </c>
      <c r="G83" s="12"/>
      <c r="H83" s="93">
        <v>440000</v>
      </c>
      <c r="I83" s="52"/>
      <c r="J83" s="52">
        <f>+I83+H83</f>
        <v>440000</v>
      </c>
    </row>
    <row r="84" spans="1:10">
      <c r="A84" s="20">
        <v>1500</v>
      </c>
      <c r="B84" s="3" t="s">
        <v>240</v>
      </c>
      <c r="C84" s="12"/>
      <c r="D84" s="78">
        <v>229750</v>
      </c>
      <c r="E84" s="12"/>
      <c r="F84" s="78">
        <v>240000</v>
      </c>
      <c r="G84" s="12"/>
      <c r="H84" s="78">
        <v>180000</v>
      </c>
      <c r="I84" s="46"/>
      <c r="J84" s="46">
        <f>+I84+H84</f>
        <v>180000</v>
      </c>
    </row>
    <row r="85" spans="1:10">
      <c r="A85" s="20">
        <v>1700</v>
      </c>
      <c r="B85" s="3" t="s">
        <v>241</v>
      </c>
      <c r="C85" s="12"/>
      <c r="D85" s="96">
        <v>6559750</v>
      </c>
      <c r="E85" s="12"/>
      <c r="F85" s="96">
        <v>6722000</v>
      </c>
      <c r="G85" s="12"/>
      <c r="H85" s="96">
        <v>6550000</v>
      </c>
      <c r="I85" s="50"/>
      <c r="J85" s="50">
        <f>+I85+H85</f>
        <v>6550000</v>
      </c>
    </row>
    <row r="86" spans="1:10" ht="6.9" customHeight="1">
      <c r="C86" s="12"/>
      <c r="D86" s="92"/>
      <c r="E86" s="12"/>
      <c r="F86" s="92"/>
      <c r="G86" s="12"/>
      <c r="H86" s="92"/>
      <c r="I86" s="7"/>
      <c r="J86" s="7"/>
    </row>
    <row r="87" spans="1:10">
      <c r="A87" s="5" t="s">
        <v>238</v>
      </c>
      <c r="C87" s="12"/>
      <c r="D87" s="96">
        <f>SUM(D82:D85)</f>
        <v>7269000</v>
      </c>
      <c r="E87" s="12"/>
      <c r="F87" s="96">
        <f>SUM(F82:F85)</f>
        <v>7442000</v>
      </c>
      <c r="G87" s="12"/>
      <c r="H87" s="96">
        <f>SUM(H82:H85)</f>
        <v>7170000</v>
      </c>
      <c r="I87" s="96">
        <f>SUM(I82:I85)</f>
        <v>0</v>
      </c>
      <c r="J87" s="96">
        <f>SUM(J82:J85)</f>
        <v>7170000</v>
      </c>
    </row>
    <row r="88" spans="1:10" ht="6.9" customHeight="1">
      <c r="C88" s="12"/>
      <c r="D88" s="92"/>
      <c r="E88" s="12"/>
      <c r="F88" s="92"/>
      <c r="G88" s="12"/>
      <c r="H88" s="92"/>
      <c r="I88" s="7"/>
      <c r="J88" s="7"/>
    </row>
    <row r="89" spans="1:10">
      <c r="B89" s="5" t="s">
        <v>34</v>
      </c>
      <c r="C89" s="12"/>
      <c r="D89" s="80"/>
      <c r="E89" s="12"/>
      <c r="F89" s="80"/>
      <c r="G89" s="12"/>
      <c r="H89" s="80"/>
      <c r="I89" s="11"/>
      <c r="J89" s="11"/>
    </row>
    <row r="90" spans="1:10">
      <c r="A90" s="3">
        <v>2100</v>
      </c>
      <c r="B90" s="3" t="s">
        <v>95</v>
      </c>
      <c r="C90" s="12"/>
      <c r="D90" s="80">
        <v>1217392</v>
      </c>
      <c r="E90" s="12"/>
      <c r="F90" s="80">
        <v>1200000</v>
      </c>
      <c r="G90" s="12"/>
      <c r="H90" s="80">
        <v>1220000</v>
      </c>
      <c r="I90" s="11"/>
      <c r="J90" s="46">
        <f t="shared" ref="J90:J97" si="1">+I90+H90</f>
        <v>1220000</v>
      </c>
    </row>
    <row r="91" spans="1:10">
      <c r="A91" s="3">
        <v>2200</v>
      </c>
      <c r="B91" s="3" t="s">
        <v>96</v>
      </c>
      <c r="C91" s="12"/>
      <c r="D91" s="80">
        <v>605276</v>
      </c>
      <c r="E91" s="12"/>
      <c r="F91" s="80">
        <v>600000</v>
      </c>
      <c r="G91" s="12"/>
      <c r="H91" s="80">
        <v>550000</v>
      </c>
      <c r="I91" s="11"/>
      <c r="J91" s="46">
        <f t="shared" si="1"/>
        <v>550000</v>
      </c>
    </row>
    <row r="92" spans="1:10">
      <c r="A92" s="3">
        <v>2300</v>
      </c>
      <c r="B92" s="3" t="s">
        <v>97</v>
      </c>
      <c r="C92" s="12"/>
      <c r="D92" s="94">
        <v>328000</v>
      </c>
      <c r="E92" s="12"/>
      <c r="F92" s="94">
        <v>350000</v>
      </c>
      <c r="G92" s="12"/>
      <c r="H92" s="94">
        <v>350000</v>
      </c>
      <c r="I92" s="55"/>
      <c r="J92" s="46">
        <f t="shared" si="1"/>
        <v>350000</v>
      </c>
    </row>
    <row r="93" spans="1:10">
      <c r="A93" s="3">
        <v>2400</v>
      </c>
      <c r="B93" s="3" t="s">
        <v>98</v>
      </c>
      <c r="C93" s="12"/>
      <c r="D93" s="94">
        <v>1528750</v>
      </c>
      <c r="E93" s="12"/>
      <c r="F93" s="94">
        <v>1510000</v>
      </c>
      <c r="G93" s="12"/>
      <c r="H93" s="94">
        <v>1510000</v>
      </c>
      <c r="I93" s="55"/>
      <c r="J93" s="46">
        <f t="shared" si="1"/>
        <v>1510000</v>
      </c>
    </row>
    <row r="94" spans="1:10">
      <c r="A94" s="3">
        <v>2500</v>
      </c>
      <c r="B94" s="3" t="s">
        <v>99</v>
      </c>
      <c r="C94" s="12"/>
      <c r="D94" s="80">
        <v>1589000</v>
      </c>
      <c r="E94" s="12"/>
      <c r="F94" s="80">
        <v>1560000</v>
      </c>
      <c r="G94" s="12"/>
      <c r="H94" s="80">
        <v>1560000</v>
      </c>
      <c r="I94" s="11"/>
      <c r="J94" s="46">
        <f t="shared" si="1"/>
        <v>1560000</v>
      </c>
    </row>
    <row r="95" spans="1:10">
      <c r="A95" s="3">
        <v>2600</v>
      </c>
      <c r="B95" s="3" t="s">
        <v>100</v>
      </c>
      <c r="C95" s="12"/>
      <c r="D95" s="94">
        <v>1605000</v>
      </c>
      <c r="E95" s="12"/>
      <c r="F95" s="94">
        <v>1526500</v>
      </c>
      <c r="G95" s="12"/>
      <c r="H95" s="94">
        <v>1526500</v>
      </c>
      <c r="I95" s="55"/>
      <c r="J95" s="78">
        <f t="shared" si="1"/>
        <v>1526500</v>
      </c>
    </row>
    <row r="96" spans="1:10">
      <c r="A96" s="3">
        <v>2700</v>
      </c>
      <c r="B96" s="3" t="s">
        <v>39</v>
      </c>
      <c r="C96" s="12"/>
      <c r="D96" s="130">
        <v>358000</v>
      </c>
      <c r="E96" s="12"/>
      <c r="F96" s="130">
        <v>369274</v>
      </c>
      <c r="G96" s="12"/>
      <c r="H96" s="130">
        <v>320000</v>
      </c>
      <c r="I96" s="56"/>
      <c r="J96" s="50">
        <f t="shared" si="1"/>
        <v>320000</v>
      </c>
    </row>
    <row r="97" spans="1:10" hidden="1">
      <c r="A97" s="3">
        <v>2800</v>
      </c>
      <c r="B97" s="3" t="s">
        <v>101</v>
      </c>
      <c r="C97" s="12"/>
      <c r="D97" s="63">
        <v>0</v>
      </c>
      <c r="E97" s="12"/>
      <c r="F97" s="63">
        <v>0</v>
      </c>
      <c r="G97" s="12"/>
      <c r="H97" s="63">
        <v>0</v>
      </c>
      <c r="I97" s="29"/>
      <c r="J97" s="50">
        <f t="shared" si="1"/>
        <v>0</v>
      </c>
    </row>
    <row r="98" spans="1:10" ht="6.9" customHeight="1">
      <c r="C98" s="12"/>
      <c r="D98" s="80"/>
      <c r="E98" s="12"/>
      <c r="F98" s="80"/>
      <c r="G98" s="12"/>
      <c r="H98" s="80"/>
      <c r="I98" s="11"/>
      <c r="J98" s="11"/>
    </row>
    <row r="99" spans="1:10">
      <c r="A99" s="5" t="s">
        <v>102</v>
      </c>
      <c r="C99" s="12"/>
      <c r="D99" s="40">
        <f>SUM(D90:D97)</f>
        <v>7231418</v>
      </c>
      <c r="E99" s="12"/>
      <c r="F99" s="40">
        <f>SUM(F90:F97)</f>
        <v>7115774</v>
      </c>
      <c r="G99" s="12"/>
      <c r="H99" s="40">
        <f>SUM(H90:H97)</f>
        <v>7036500</v>
      </c>
      <c r="I99" s="29">
        <f>SUM(I97+I96+I95+I94+I93+I92+I91+I90)</f>
        <v>0</v>
      </c>
      <c r="J99" s="40">
        <f>SUM(J90:J97)</f>
        <v>7036500</v>
      </c>
    </row>
    <row r="100" spans="1:10" ht="6.9" customHeight="1">
      <c r="C100" s="12"/>
      <c r="D100" s="92"/>
      <c r="E100" s="12"/>
      <c r="F100" s="92"/>
      <c r="G100" s="12"/>
      <c r="H100" s="92"/>
      <c r="I100" s="7"/>
      <c r="J100" s="7"/>
    </row>
    <row r="101" spans="1:10" hidden="1">
      <c r="A101" s="3">
        <v>2900</v>
      </c>
      <c r="B101" s="3" t="s">
        <v>126</v>
      </c>
      <c r="C101" s="12"/>
      <c r="D101" s="129"/>
      <c r="E101" s="12"/>
      <c r="F101" s="129"/>
      <c r="G101" s="12"/>
      <c r="H101" s="129"/>
      <c r="I101" s="26"/>
      <c r="J101" s="26"/>
    </row>
    <row r="102" spans="1:10" hidden="1">
      <c r="A102" s="3">
        <v>2900</v>
      </c>
      <c r="B102" s="3" t="s">
        <v>103</v>
      </c>
      <c r="C102" s="12"/>
      <c r="D102" s="124">
        <v>0</v>
      </c>
      <c r="E102" s="12"/>
      <c r="F102" s="124">
        <v>0</v>
      </c>
      <c r="G102" s="12"/>
      <c r="H102" s="124">
        <v>0</v>
      </c>
      <c r="I102" s="53"/>
      <c r="J102" s="53">
        <v>0</v>
      </c>
    </row>
    <row r="103" spans="1:10" ht="6.9" hidden="1" customHeight="1">
      <c r="C103" s="12"/>
      <c r="D103" s="92"/>
      <c r="E103" s="12"/>
      <c r="F103" s="92"/>
      <c r="G103" s="12"/>
      <c r="H103" s="92"/>
      <c r="I103" s="7"/>
      <c r="J103" s="7"/>
    </row>
    <row r="104" spans="1:10">
      <c r="B104" s="5" t="s">
        <v>174</v>
      </c>
      <c r="C104" s="12"/>
      <c r="D104" s="125"/>
      <c r="E104" s="12"/>
      <c r="F104" s="125"/>
      <c r="G104" s="12"/>
      <c r="H104" s="125"/>
      <c r="I104" s="9"/>
      <c r="J104" s="9"/>
    </row>
    <row r="105" spans="1:10" hidden="1">
      <c r="A105" s="3">
        <v>3100</v>
      </c>
      <c r="B105" s="3" t="s">
        <v>106</v>
      </c>
      <c r="C105" s="12"/>
      <c r="D105" s="80">
        <v>0</v>
      </c>
      <c r="E105" s="12"/>
      <c r="F105" s="80">
        <v>0</v>
      </c>
      <c r="G105" s="12"/>
      <c r="H105" s="80">
        <v>0</v>
      </c>
      <c r="I105" s="46"/>
      <c r="J105" s="46">
        <f>+I105+H105</f>
        <v>0</v>
      </c>
    </row>
    <row r="106" spans="1:10">
      <c r="A106" s="3">
        <v>3200</v>
      </c>
      <c r="B106" s="3" t="s">
        <v>107</v>
      </c>
      <c r="C106" s="12"/>
      <c r="D106" s="78">
        <v>251560</v>
      </c>
      <c r="E106" s="12"/>
      <c r="F106" s="78">
        <v>282722</v>
      </c>
      <c r="G106" s="12"/>
      <c r="H106" s="78">
        <v>260000</v>
      </c>
      <c r="I106" s="11"/>
      <c r="J106" s="46">
        <f>+I106+H106</f>
        <v>260000</v>
      </c>
    </row>
    <row r="107" spans="1:10">
      <c r="A107" s="3">
        <v>3300</v>
      </c>
      <c r="B107" s="3" t="s">
        <v>108</v>
      </c>
      <c r="C107" s="12"/>
      <c r="D107" s="130">
        <v>377</v>
      </c>
      <c r="E107" s="12"/>
      <c r="F107" s="130">
        <v>3800</v>
      </c>
      <c r="G107" s="12"/>
      <c r="H107" s="130">
        <v>2000</v>
      </c>
      <c r="I107" s="56"/>
      <c r="J107" s="50">
        <f>+I107+H107</f>
        <v>2000</v>
      </c>
    </row>
    <row r="108" spans="1:10" ht="6.9" customHeight="1">
      <c r="C108" s="12"/>
      <c r="D108" s="80"/>
      <c r="E108" s="12"/>
      <c r="F108" s="80"/>
      <c r="G108" s="12"/>
      <c r="H108" s="80"/>
      <c r="I108" s="11"/>
      <c r="J108" s="11"/>
    </row>
    <row r="109" spans="1:10">
      <c r="A109" s="5" t="s">
        <v>181</v>
      </c>
      <c r="C109" s="12"/>
      <c r="D109" s="95">
        <f>SUM(D105:D107)</f>
        <v>251937</v>
      </c>
      <c r="E109" s="12"/>
      <c r="F109" s="95">
        <f>SUM(F105:F107)</f>
        <v>286522</v>
      </c>
      <c r="G109" s="12"/>
      <c r="H109" s="95">
        <f>SUM(H105:H107)</f>
        <v>262000</v>
      </c>
      <c r="I109" s="29">
        <f>SUM(I105:I107)</f>
        <v>0</v>
      </c>
      <c r="J109" s="39">
        <f>SUM(J105:J107)</f>
        <v>262000</v>
      </c>
    </row>
    <row r="110" spans="1:10" ht="6.9" customHeight="1">
      <c r="C110" s="12"/>
      <c r="D110" s="131"/>
      <c r="E110" s="12"/>
      <c r="F110" s="131"/>
      <c r="G110" s="12"/>
      <c r="H110" s="131"/>
      <c r="I110" s="16"/>
      <c r="J110" s="16"/>
    </row>
    <row r="111" spans="1:10">
      <c r="B111" s="5" t="s">
        <v>182</v>
      </c>
      <c r="C111" s="12"/>
      <c r="D111" s="92"/>
      <c r="E111" s="12"/>
      <c r="F111" s="92"/>
      <c r="G111" s="12"/>
      <c r="H111" s="92"/>
      <c r="I111" s="7"/>
      <c r="J111" s="7"/>
    </row>
    <row r="112" spans="1:10" ht="13.95" hidden="1" customHeight="1">
      <c r="A112" s="3">
        <v>4200</v>
      </c>
      <c r="B112" s="3" t="s">
        <v>198</v>
      </c>
      <c r="C112" s="12"/>
      <c r="D112" s="80">
        <v>0</v>
      </c>
      <c r="E112" s="12"/>
      <c r="F112" s="80">
        <v>0</v>
      </c>
      <c r="G112" s="12"/>
      <c r="H112" s="80">
        <v>0</v>
      </c>
      <c r="I112" s="80"/>
      <c r="J112" s="80">
        <f>+I112+H112</f>
        <v>0</v>
      </c>
    </row>
    <row r="113" spans="1:10" ht="13.95" customHeight="1">
      <c r="A113" s="3">
        <v>4300</v>
      </c>
      <c r="B113" s="3" t="s">
        <v>41</v>
      </c>
      <c r="C113" s="12"/>
      <c r="D113" s="94">
        <v>0</v>
      </c>
      <c r="E113" s="12"/>
      <c r="F113" s="94">
        <v>0</v>
      </c>
      <c r="G113" s="12"/>
      <c r="H113" s="94">
        <v>0</v>
      </c>
      <c r="I113" s="55"/>
      <c r="J113" s="46">
        <f>+I113+H113</f>
        <v>0</v>
      </c>
    </row>
    <row r="114" spans="1:10" ht="13.95" hidden="1" customHeight="1">
      <c r="A114" s="3">
        <v>4400</v>
      </c>
      <c r="B114" s="3" t="s">
        <v>171</v>
      </c>
      <c r="C114" s="12"/>
      <c r="D114" s="94"/>
      <c r="E114" s="12"/>
      <c r="F114" s="94"/>
      <c r="G114" s="12"/>
      <c r="H114" s="94"/>
      <c r="I114" s="55"/>
      <c r="J114" s="55"/>
    </row>
    <row r="115" spans="1:10" ht="13.95" hidden="1" customHeight="1">
      <c r="A115" s="3">
        <v>4600</v>
      </c>
      <c r="B115" s="3" t="s">
        <v>114</v>
      </c>
      <c r="C115" s="12"/>
      <c r="D115" s="94">
        <v>0</v>
      </c>
      <c r="E115" s="12"/>
      <c r="F115" s="94">
        <v>0</v>
      </c>
      <c r="G115" s="12"/>
      <c r="H115" s="94"/>
      <c r="I115" s="55"/>
      <c r="J115" s="55">
        <v>0</v>
      </c>
    </row>
    <row r="116" spans="1:10" ht="13.95" customHeight="1">
      <c r="A116" s="3">
        <v>4700</v>
      </c>
      <c r="B116" s="3" t="s">
        <v>116</v>
      </c>
      <c r="C116" s="12"/>
      <c r="D116" s="130">
        <v>0</v>
      </c>
      <c r="E116" s="12"/>
      <c r="F116" s="130">
        <v>0</v>
      </c>
      <c r="G116" s="12"/>
      <c r="H116" s="130">
        <v>0</v>
      </c>
      <c r="I116" s="56"/>
      <c r="J116" s="56">
        <f>+I116+H116</f>
        <v>0</v>
      </c>
    </row>
    <row r="117" spans="1:10" ht="6.9" customHeight="1">
      <c r="C117" s="12"/>
      <c r="D117" s="80"/>
      <c r="E117" s="12"/>
      <c r="F117" s="80"/>
      <c r="G117" s="12"/>
      <c r="H117" s="80"/>
      <c r="I117" s="11"/>
      <c r="J117" s="11"/>
    </row>
    <row r="118" spans="1:10">
      <c r="A118" s="5" t="s">
        <v>177</v>
      </c>
      <c r="B118" s="5"/>
      <c r="C118" s="12"/>
      <c r="D118" s="95">
        <f>SUM(D112:D116)</f>
        <v>0</v>
      </c>
      <c r="E118" s="12"/>
      <c r="F118" s="95">
        <f>SUM(F112:F116)</f>
        <v>0</v>
      </c>
      <c r="G118" s="12"/>
      <c r="H118" s="95">
        <f>SUM(H112:H116)</f>
        <v>0</v>
      </c>
      <c r="I118" s="29">
        <f>SUM(I112:I116)</f>
        <v>0</v>
      </c>
      <c r="J118" s="39">
        <f>SUM(J112:J116)</f>
        <v>0</v>
      </c>
    </row>
    <row r="119" spans="1:10" ht="6.9" customHeight="1">
      <c r="C119" s="12"/>
      <c r="D119" s="92"/>
      <c r="E119" s="12"/>
      <c r="F119" s="92"/>
      <c r="G119" s="12"/>
      <c r="H119" s="92"/>
      <c r="I119" s="7"/>
      <c r="J119" s="7"/>
    </row>
    <row r="120" spans="1:10">
      <c r="B120" s="5" t="s">
        <v>44</v>
      </c>
      <c r="C120" s="12"/>
      <c r="D120" s="131"/>
      <c r="E120" s="12"/>
      <c r="F120" s="131"/>
      <c r="G120" s="12"/>
      <c r="H120" s="131"/>
      <c r="I120" s="16"/>
      <c r="J120" s="16"/>
    </row>
    <row r="121" spans="1:10">
      <c r="A121" s="3">
        <v>5200</v>
      </c>
      <c r="B121" s="3" t="s">
        <v>192</v>
      </c>
      <c r="C121" s="12"/>
      <c r="D121" s="80">
        <v>0</v>
      </c>
      <c r="E121" s="12"/>
      <c r="F121" s="80">
        <v>0</v>
      </c>
      <c r="G121" s="12"/>
      <c r="H121" s="80">
        <v>0</v>
      </c>
      <c r="I121" s="11"/>
      <c r="J121" s="11">
        <f>+I121+H121</f>
        <v>0</v>
      </c>
    </row>
    <row r="122" spans="1:10" hidden="1">
      <c r="A122" s="3">
        <v>5200</v>
      </c>
      <c r="B122" s="3" t="s">
        <v>17</v>
      </c>
      <c r="C122" s="12"/>
      <c r="D122" s="80">
        <v>0</v>
      </c>
      <c r="E122" s="12"/>
      <c r="F122" s="80">
        <v>0</v>
      </c>
      <c r="G122" s="12"/>
      <c r="H122" s="80">
        <v>0</v>
      </c>
      <c r="I122" s="8"/>
      <c r="J122" s="80">
        <v>0</v>
      </c>
    </row>
    <row r="123" spans="1:10" hidden="1">
      <c r="A123" s="3">
        <v>5300</v>
      </c>
      <c r="B123" s="3" t="s">
        <v>46</v>
      </c>
      <c r="C123" s="12"/>
      <c r="D123" s="80">
        <v>0</v>
      </c>
      <c r="E123" s="12"/>
      <c r="F123" s="80">
        <v>0</v>
      </c>
      <c r="G123" s="12"/>
      <c r="H123" s="80">
        <v>0</v>
      </c>
      <c r="I123" s="11"/>
      <c r="J123" s="11">
        <f>+I123+H123</f>
        <v>0</v>
      </c>
    </row>
    <row r="124" spans="1:10">
      <c r="A124" s="3">
        <v>5600</v>
      </c>
      <c r="B124" s="3" t="s">
        <v>17</v>
      </c>
      <c r="C124" s="12"/>
      <c r="D124" s="63">
        <v>12</v>
      </c>
      <c r="E124" s="12"/>
      <c r="F124" s="63">
        <v>15000</v>
      </c>
      <c r="G124" s="12"/>
      <c r="H124" s="63">
        <v>0</v>
      </c>
      <c r="I124" s="29"/>
      <c r="J124" s="63">
        <f>+I124+H124</f>
        <v>0</v>
      </c>
    </row>
    <row r="125" spans="1:10" hidden="1">
      <c r="A125" s="3">
        <v>5900</v>
      </c>
      <c r="B125" s="3" t="s">
        <v>48</v>
      </c>
      <c r="C125" s="12"/>
      <c r="D125" s="63"/>
      <c r="E125" s="12"/>
      <c r="F125" s="63"/>
      <c r="G125" s="12"/>
      <c r="H125" s="63"/>
      <c r="I125" s="29"/>
      <c r="J125" s="29"/>
    </row>
    <row r="126" spans="1:10" hidden="1">
      <c r="B126" s="3" t="s">
        <v>120</v>
      </c>
      <c r="D126" s="132"/>
      <c r="F126" s="132"/>
      <c r="H126" s="132"/>
      <c r="I126" s="27"/>
      <c r="J126" s="27"/>
    </row>
    <row r="127" spans="1:10" hidden="1">
      <c r="C127" s="12"/>
      <c r="D127" s="80"/>
      <c r="E127" s="12"/>
      <c r="F127" s="80"/>
      <c r="G127" s="12"/>
      <c r="H127" s="80"/>
      <c r="I127" s="11"/>
      <c r="J127" s="11"/>
    </row>
    <row r="128" spans="1:10">
      <c r="A128" s="5" t="s">
        <v>49</v>
      </c>
      <c r="C128" s="12"/>
      <c r="D128" s="95">
        <f>SUM(D121:D127)</f>
        <v>12</v>
      </c>
      <c r="E128" s="12"/>
      <c r="F128" s="95">
        <f>SUM(F121:F127)</f>
        <v>15000</v>
      </c>
      <c r="G128" s="12"/>
      <c r="H128" s="95">
        <f>SUM(H121:H127)</f>
        <v>0</v>
      </c>
      <c r="I128" s="29">
        <f>SUM(I121:I127)</f>
        <v>0</v>
      </c>
      <c r="J128" s="39">
        <f>SUM(J121:J127)</f>
        <v>0</v>
      </c>
    </row>
    <row r="129" spans="1:11" ht="6.9" customHeight="1">
      <c r="C129" s="12"/>
      <c r="D129" s="133"/>
      <c r="E129" s="12"/>
      <c r="F129" s="133"/>
      <c r="G129" s="12"/>
      <c r="H129" s="133"/>
      <c r="I129" s="43"/>
      <c r="J129" s="43"/>
    </row>
    <row r="130" spans="1:11">
      <c r="A130" s="3">
        <v>7000</v>
      </c>
      <c r="B130" s="3" t="s">
        <v>50</v>
      </c>
      <c r="C130" s="12"/>
      <c r="D130" s="80">
        <v>941782</v>
      </c>
      <c r="E130" s="12"/>
      <c r="F130" s="80">
        <v>985000</v>
      </c>
      <c r="G130" s="12"/>
      <c r="H130" s="80">
        <v>950000</v>
      </c>
      <c r="I130" s="46"/>
      <c r="J130" s="46">
        <f>+I130+H130</f>
        <v>950000</v>
      </c>
    </row>
    <row r="131" spans="1:11" hidden="1">
      <c r="A131" s="3">
        <v>8000</v>
      </c>
      <c r="B131" s="3" t="s">
        <v>127</v>
      </c>
      <c r="C131" s="12"/>
      <c r="D131" s="63">
        <v>0</v>
      </c>
      <c r="E131" s="12"/>
      <c r="F131" s="63">
        <v>0</v>
      </c>
      <c r="G131" s="12"/>
      <c r="H131" s="63">
        <v>0</v>
      </c>
      <c r="I131" s="29"/>
      <c r="J131" s="56">
        <f>+I131+H131</f>
        <v>0</v>
      </c>
    </row>
    <row r="132" spans="1:11" ht="6.9" customHeight="1">
      <c r="C132" s="12"/>
      <c r="D132" s="81"/>
      <c r="E132" s="12"/>
      <c r="F132" s="81"/>
      <c r="G132" s="12"/>
      <c r="H132" s="81"/>
      <c r="I132" s="64"/>
      <c r="J132" s="64"/>
    </row>
    <row r="133" spans="1:11">
      <c r="B133" s="5" t="s">
        <v>161</v>
      </c>
      <c r="C133" s="12"/>
      <c r="D133" s="307">
        <f>SUM(D128:D131,+D118+D109+D102+D99+D87)</f>
        <v>15694149</v>
      </c>
      <c r="E133" s="12"/>
      <c r="F133" s="307">
        <f>SUM(F128:F131,+F118+F109+F102+F99+F87)</f>
        <v>15844296</v>
      </c>
      <c r="G133" s="12"/>
      <c r="H133" s="307">
        <f>SUM(H128:H131,+H118+H109+H102+H99+H87)</f>
        <v>15418500</v>
      </c>
      <c r="I133" s="309">
        <f>SUM(I128:I131,+I118+I109+I102+I99+I87)</f>
        <v>0</v>
      </c>
      <c r="J133" s="307">
        <f>SUM(J128:J131,+J118+J109+J102+J99+J87)</f>
        <v>15418500</v>
      </c>
    </row>
    <row r="134" spans="1:11" ht="6.9" customHeight="1">
      <c r="C134" s="12"/>
      <c r="D134" s="84"/>
      <c r="E134" s="12"/>
      <c r="F134" s="84"/>
      <c r="G134" s="12"/>
      <c r="H134" s="84"/>
      <c r="I134" s="12"/>
      <c r="J134" s="12"/>
    </row>
    <row r="135" spans="1:11" hidden="1">
      <c r="B135" s="5" t="s">
        <v>272</v>
      </c>
      <c r="C135" s="12"/>
      <c r="D135" s="80"/>
      <c r="E135" s="12"/>
      <c r="F135" s="80"/>
      <c r="G135" s="12"/>
      <c r="H135" s="80"/>
      <c r="I135" s="11"/>
      <c r="J135" s="46">
        <f>+I135+H135</f>
        <v>0</v>
      </c>
    </row>
    <row r="136" spans="1:11">
      <c r="B136" s="5" t="s">
        <v>283</v>
      </c>
      <c r="C136" s="12"/>
      <c r="D136" s="80">
        <v>4350000</v>
      </c>
      <c r="E136" s="12"/>
      <c r="F136" s="80">
        <v>4375000</v>
      </c>
      <c r="G136" s="12"/>
      <c r="H136" s="80">
        <v>4400000</v>
      </c>
      <c r="I136" s="11"/>
      <c r="J136" s="78">
        <f>+H136+I136</f>
        <v>4400000</v>
      </c>
      <c r="K136" s="303">
        <f>+J136/J71</f>
        <v>1.0057142857142858</v>
      </c>
    </row>
    <row r="137" spans="1:11">
      <c r="B137" s="5" t="s">
        <v>273</v>
      </c>
      <c r="C137" s="12"/>
      <c r="D137" s="80">
        <v>78348</v>
      </c>
      <c r="E137" s="12"/>
      <c r="F137" s="80">
        <v>477</v>
      </c>
      <c r="G137" s="12"/>
      <c r="H137" s="80">
        <v>11725</v>
      </c>
      <c r="I137" s="11"/>
      <c r="J137" s="11">
        <f>+I137+H137</f>
        <v>11725</v>
      </c>
    </row>
    <row r="138" spans="1:11" ht="11.25" customHeight="1">
      <c r="C138" s="12"/>
      <c r="D138" s="81"/>
      <c r="E138" s="12"/>
      <c r="F138" s="81"/>
      <c r="G138" s="12"/>
      <c r="H138" s="81"/>
      <c r="I138" s="64"/>
      <c r="J138" s="64"/>
    </row>
    <row r="139" spans="1:11" ht="14.4" thickBot="1">
      <c r="B139" s="5" t="s">
        <v>121</v>
      </c>
      <c r="D139" s="97">
        <f>SUM(D133:D137)</f>
        <v>20122497</v>
      </c>
      <c r="F139" s="97">
        <f>SUM(F133:F137)</f>
        <v>20219773</v>
      </c>
      <c r="H139" s="97">
        <f>SUM(H133:H137)</f>
        <v>19830225</v>
      </c>
      <c r="I139" s="44">
        <f>SUM(I133:I137)</f>
        <v>0</v>
      </c>
      <c r="J139" s="44">
        <f>SUM(J133:J137)</f>
        <v>19830225</v>
      </c>
    </row>
    <row r="140" spans="1:11" ht="14.4" thickTop="1">
      <c r="D140" s="84"/>
      <c r="F140" s="84"/>
      <c r="H140" s="84"/>
      <c r="I140" s="12"/>
      <c r="J140" s="12"/>
    </row>
    <row r="141" spans="1:11">
      <c r="B141" s="5"/>
    </row>
    <row r="142" spans="1:11">
      <c r="D142" s="159">
        <f>D73-D139</f>
        <v>0</v>
      </c>
      <c r="F142" s="159">
        <f>F73-F139</f>
        <v>0</v>
      </c>
      <c r="H142" s="159">
        <f>H73-H139</f>
        <v>0</v>
      </c>
      <c r="I142" s="34">
        <f>I73-I139</f>
        <v>0</v>
      </c>
      <c r="J142" s="34">
        <f>J73-J139</f>
        <v>0</v>
      </c>
    </row>
  </sheetData>
  <phoneticPr fontId="0" type="noConversion"/>
  <printOptions horizontalCentered="1"/>
  <pageMargins left="0.5" right="0.2" top="0.75" bottom="0.5" header="0.5" footer="0.25"/>
  <pageSetup scale="88" firstPageNumber="12" fitToHeight="2" orientation="portrait" useFirstPageNumber="1" horizontalDpi="4294967292" verticalDpi="360" r:id="rId1"/>
  <headerFooter alignWithMargins="0"/>
  <rowBreaks count="1" manualBreakCount="1">
    <brk id="74"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49"/>
  <sheetViews>
    <sheetView topLeftCell="A4" zoomScaleNormal="100" workbookViewId="0">
      <pane xSplit="2" ySplit="4" topLeftCell="C118" activePane="bottomRight" state="frozen"/>
      <selection activeCell="A4" sqref="A4"/>
      <selection pane="topRight" activeCell="C4" sqref="C4"/>
      <selection pane="bottomLeft" activeCell="A8" sqref="A8"/>
      <selection pane="bottomRight" activeCell="H142" sqref="H142"/>
    </sheetView>
  </sheetViews>
  <sheetFormatPr defaultColWidth="9.109375" defaultRowHeight="13.8"/>
  <cols>
    <col min="1" max="1" width="4.77734375" style="3" customWidth="1"/>
    <col min="2" max="2" width="20" style="3" customWidth="1"/>
    <col min="3" max="3" width="2.33203125" style="3" customWidth="1"/>
    <col min="4" max="4" width="13.6640625" style="83" customWidth="1"/>
    <col min="5" max="5" width="2.33203125" style="3" customWidth="1"/>
    <col min="6" max="6" width="13.6640625" style="83" customWidth="1"/>
    <col min="7" max="7" width="2.33203125" style="3" customWidth="1"/>
    <col min="8" max="8" width="13.6640625" style="83" customWidth="1"/>
    <col min="9" max="9" width="11.5546875" style="3" customWidth="1"/>
    <col min="10" max="10" width="14.44140625" style="3" customWidth="1"/>
    <col min="11" max="16384" width="9.109375" style="3"/>
  </cols>
  <sheetData>
    <row r="1" spans="1:10">
      <c r="A1" s="1" t="s">
        <v>196</v>
      </c>
      <c r="B1" s="1"/>
      <c r="C1" s="2"/>
      <c r="D1" s="121"/>
      <c r="E1" s="2"/>
      <c r="F1" s="121"/>
      <c r="G1" s="2"/>
      <c r="H1" s="121"/>
    </row>
    <row r="2" spans="1:10">
      <c r="A2" s="1" t="s">
        <v>1</v>
      </c>
      <c r="B2" s="2"/>
      <c r="C2" s="2"/>
      <c r="D2" s="121"/>
      <c r="E2" s="2"/>
      <c r="F2" s="121"/>
      <c r="G2" s="2"/>
      <c r="H2" s="121"/>
    </row>
    <row r="3" spans="1:10">
      <c r="A3" s="4"/>
    </row>
    <row r="4" spans="1:10">
      <c r="A4" s="4"/>
      <c r="D4" s="90"/>
      <c r="F4" s="90"/>
      <c r="H4" s="90"/>
      <c r="I4" s="70"/>
      <c r="J4" s="70" t="s">
        <v>230</v>
      </c>
    </row>
    <row r="5" spans="1:10">
      <c r="A5" s="5" t="s">
        <v>280</v>
      </c>
      <c r="D5" s="91" t="s">
        <v>200</v>
      </c>
      <c r="F5" s="65" t="s">
        <v>123</v>
      </c>
      <c r="H5" s="91" t="s">
        <v>123</v>
      </c>
      <c r="I5" s="65" t="s">
        <v>173</v>
      </c>
      <c r="J5" s="65" t="s">
        <v>123</v>
      </c>
    </row>
    <row r="6" spans="1:10">
      <c r="A6" s="5" t="s">
        <v>128</v>
      </c>
      <c r="D6" s="91" t="s">
        <v>297</v>
      </c>
      <c r="F6" s="91" t="s">
        <v>298</v>
      </c>
      <c r="H6" s="91" t="s">
        <v>299</v>
      </c>
      <c r="I6" s="65"/>
      <c r="J6" s="91" t="s">
        <v>299</v>
      </c>
    </row>
    <row r="7" spans="1:10" ht="6" customHeight="1">
      <c r="A7" s="6"/>
      <c r="B7" s="6"/>
      <c r="C7" s="6"/>
      <c r="D7" s="120"/>
      <c r="E7" s="6"/>
      <c r="F7" s="120"/>
      <c r="G7" s="6"/>
      <c r="H7" s="295"/>
      <c r="I7" s="6"/>
      <c r="J7" s="6"/>
    </row>
    <row r="8" spans="1:10" ht="7.05" customHeight="1">
      <c r="C8" s="7"/>
      <c r="D8" s="92"/>
      <c r="E8" s="7"/>
      <c r="F8" s="92"/>
      <c r="G8" s="7"/>
      <c r="H8" s="92"/>
      <c r="I8" s="7"/>
      <c r="J8" s="7"/>
    </row>
    <row r="9" spans="1:10" ht="7.05" customHeight="1">
      <c r="C9" s="7"/>
      <c r="D9" s="92"/>
      <c r="E9" s="7"/>
      <c r="F9" s="92"/>
      <c r="G9" s="7"/>
      <c r="H9" s="92"/>
      <c r="I9" s="7"/>
      <c r="J9" s="7"/>
    </row>
    <row r="10" spans="1:10">
      <c r="A10" s="5" t="s">
        <v>12</v>
      </c>
      <c r="C10" s="7"/>
      <c r="D10" s="92"/>
      <c r="E10" s="7"/>
      <c r="F10" s="92"/>
      <c r="G10" s="7"/>
      <c r="H10" s="92"/>
      <c r="I10" s="7"/>
      <c r="J10" s="7"/>
    </row>
    <row r="11" spans="1:10">
      <c r="A11" s="20">
        <v>1110</v>
      </c>
      <c r="B11" s="21" t="s">
        <v>58</v>
      </c>
      <c r="C11" s="7"/>
      <c r="D11" s="80">
        <v>3753250</v>
      </c>
      <c r="E11" s="7"/>
      <c r="F11" s="80">
        <v>4000000</v>
      </c>
      <c r="G11" s="7"/>
      <c r="H11" s="80">
        <v>4289000</v>
      </c>
      <c r="I11" s="80"/>
      <c r="J11" s="11">
        <f>+I11+H11</f>
        <v>4289000</v>
      </c>
    </row>
    <row r="12" spans="1:10">
      <c r="A12" s="20">
        <v>1120</v>
      </c>
      <c r="B12" s="3" t="s">
        <v>59</v>
      </c>
      <c r="C12" s="7"/>
      <c r="D12" s="80">
        <v>101587</v>
      </c>
      <c r="E12" s="7"/>
      <c r="F12" s="80">
        <v>108000</v>
      </c>
      <c r="G12" s="7"/>
      <c r="H12" s="80">
        <v>80000</v>
      </c>
      <c r="I12" s="11"/>
      <c r="J12" s="11">
        <f>+I12+H12</f>
        <v>80000</v>
      </c>
    </row>
    <row r="13" spans="1:10">
      <c r="A13" s="20">
        <v>1130</v>
      </c>
      <c r="B13" s="3" t="s">
        <v>13</v>
      </c>
      <c r="C13" s="7"/>
      <c r="D13" s="80">
        <v>5500</v>
      </c>
      <c r="E13" s="7"/>
      <c r="F13" s="80">
        <v>5500</v>
      </c>
      <c r="G13" s="7"/>
      <c r="H13" s="80">
        <v>5000</v>
      </c>
      <c r="I13" s="11"/>
      <c r="J13" s="11">
        <f>+I13+H13</f>
        <v>5000</v>
      </c>
    </row>
    <row r="14" spans="1:10" ht="3.75" hidden="1" customHeight="1">
      <c r="A14" s="20"/>
      <c r="C14" s="7"/>
      <c r="D14" s="125"/>
      <c r="E14" s="7"/>
      <c r="F14" s="125"/>
      <c r="G14" s="7"/>
      <c r="H14" s="125"/>
      <c r="I14" s="9"/>
      <c r="J14" s="9"/>
    </row>
    <row r="15" spans="1:10" s="11" customFormat="1" hidden="1">
      <c r="A15" s="18"/>
      <c r="B15" s="11" t="s">
        <v>60</v>
      </c>
      <c r="D15" s="80"/>
      <c r="F15" s="80"/>
      <c r="H15" s="80"/>
    </row>
    <row r="16" spans="1:10" hidden="1">
      <c r="A16" s="20"/>
      <c r="B16" s="3" t="s">
        <v>61</v>
      </c>
      <c r="C16" s="7"/>
      <c r="D16" s="127"/>
      <c r="E16" s="7"/>
      <c r="F16" s="127"/>
      <c r="G16" s="7"/>
      <c r="H16" s="127"/>
      <c r="I16" s="10"/>
      <c r="J16" s="10"/>
    </row>
    <row r="17" spans="1:60" hidden="1">
      <c r="A17" s="20">
        <v>1200</v>
      </c>
      <c r="B17" s="3" t="s">
        <v>62</v>
      </c>
      <c r="C17" s="7"/>
      <c r="D17" s="80"/>
      <c r="E17" s="7"/>
      <c r="F17" s="80"/>
      <c r="G17" s="7"/>
      <c r="H17" s="80"/>
      <c r="I17" s="11"/>
      <c r="J17" s="11"/>
    </row>
    <row r="18" spans="1:60" ht="3.75" customHeight="1">
      <c r="A18" s="20"/>
      <c r="C18" s="7"/>
      <c r="D18" s="125"/>
      <c r="E18" s="7"/>
      <c r="F18" s="125"/>
      <c r="G18" s="7"/>
      <c r="H18" s="125"/>
      <c r="I18" s="9"/>
      <c r="J18" s="9"/>
    </row>
    <row r="19" spans="1:60">
      <c r="A19" s="20">
        <v>1300</v>
      </c>
      <c r="B19" s="21" t="s">
        <v>129</v>
      </c>
      <c r="C19" s="7"/>
      <c r="D19" s="80">
        <v>25010</v>
      </c>
      <c r="E19" s="7"/>
      <c r="F19" s="80">
        <v>25000</v>
      </c>
      <c r="G19" s="7"/>
      <c r="H19" s="80">
        <v>22000</v>
      </c>
      <c r="I19" s="80"/>
      <c r="J19" s="80">
        <f>+I19+H19</f>
        <v>22000</v>
      </c>
      <c r="K19" s="28"/>
      <c r="L19" s="28"/>
      <c r="M19" s="28"/>
      <c r="N19" s="28"/>
      <c r="O19" s="28"/>
      <c r="P19" s="28"/>
    </row>
    <row r="20" spans="1:60" hidden="1">
      <c r="A20" s="20">
        <v>1400</v>
      </c>
      <c r="B20" s="3" t="s">
        <v>244</v>
      </c>
      <c r="C20" s="7"/>
      <c r="D20" s="80">
        <v>0</v>
      </c>
      <c r="E20" s="7"/>
      <c r="F20" s="80">
        <v>0</v>
      </c>
      <c r="G20" s="7"/>
      <c r="H20" s="80">
        <v>0</v>
      </c>
      <c r="I20" s="80"/>
      <c r="J20" s="80">
        <f>+I20+H20</f>
        <v>0</v>
      </c>
      <c r="K20" s="28"/>
      <c r="L20" s="28"/>
      <c r="M20" s="28"/>
      <c r="N20" s="28"/>
      <c r="O20" s="28"/>
      <c r="P20" s="28"/>
    </row>
    <row r="21" spans="1:60">
      <c r="A21" s="20">
        <v>1500</v>
      </c>
      <c r="B21" s="3" t="s">
        <v>17</v>
      </c>
      <c r="C21" s="7"/>
      <c r="D21" s="80">
        <v>0</v>
      </c>
      <c r="E21" s="7"/>
      <c r="F21" s="80">
        <v>0</v>
      </c>
      <c r="G21" s="7"/>
      <c r="H21" s="80">
        <v>0</v>
      </c>
      <c r="I21" s="80"/>
      <c r="J21" s="80">
        <f>+I21+H21</f>
        <v>0</v>
      </c>
      <c r="K21" s="28"/>
      <c r="L21" s="28"/>
      <c r="M21" s="28"/>
      <c r="N21" s="28"/>
      <c r="O21" s="28"/>
      <c r="P21" s="28"/>
    </row>
    <row r="22" spans="1:60" hidden="1">
      <c r="A22" s="3">
        <v>1600</v>
      </c>
      <c r="B22" s="3" t="s">
        <v>65</v>
      </c>
      <c r="C22" s="7"/>
      <c r="D22" s="80">
        <v>0</v>
      </c>
      <c r="E22" s="7"/>
      <c r="F22" s="80">
        <v>0</v>
      </c>
      <c r="G22" s="7"/>
      <c r="H22" s="80">
        <v>0</v>
      </c>
      <c r="I22" s="80"/>
      <c r="J22" s="80">
        <f>+I22+H22</f>
        <v>0</v>
      </c>
      <c r="K22" s="28"/>
      <c r="L22" s="28"/>
      <c r="M22" s="28"/>
      <c r="N22" s="28"/>
      <c r="O22" s="28"/>
      <c r="P22" s="28"/>
    </row>
    <row r="23" spans="1:60" hidden="1">
      <c r="A23" s="3">
        <v>1700</v>
      </c>
      <c r="B23" s="3" t="s">
        <v>19</v>
      </c>
      <c r="C23" s="7"/>
      <c r="D23" s="134"/>
      <c r="E23" s="7"/>
      <c r="F23" s="134"/>
      <c r="G23" s="7"/>
      <c r="H23" s="134">
        <v>0</v>
      </c>
      <c r="I23" s="134"/>
      <c r="J23" s="134"/>
      <c r="K23" s="28"/>
      <c r="L23" s="28"/>
      <c r="M23" s="28"/>
      <c r="N23" s="28"/>
      <c r="O23" s="28"/>
      <c r="P23" s="28"/>
    </row>
    <row r="24" spans="1:60" ht="6.9" customHeight="1">
      <c r="C24" s="7"/>
      <c r="D24" s="219"/>
      <c r="E24" s="7"/>
      <c r="F24" s="219"/>
      <c r="G24" s="7"/>
      <c r="H24" s="219"/>
      <c r="I24" s="219"/>
      <c r="J24" s="219"/>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row>
    <row r="25" spans="1:60">
      <c r="A25" s="5" t="s">
        <v>178</v>
      </c>
      <c r="C25" s="7"/>
      <c r="D25" s="87">
        <f>SUM(D22:D23,D21+D20+D19+D17+D13+D12+D11)</f>
        <v>3885347</v>
      </c>
      <c r="E25" s="7"/>
      <c r="F25" s="40">
        <f>SUM(F22:F23,F21+F20+F19+F17+F13+F12+F11)</f>
        <v>4138500</v>
      </c>
      <c r="G25" s="7"/>
      <c r="H25" s="40">
        <f>SUM(H22:H23,H21+H20+H19+H17+H13+H12+H11)</f>
        <v>4396000</v>
      </c>
      <c r="I25" s="56">
        <f>SUM(I22:I23,I21+I20+I19+I17+I13+I12+I11)</f>
        <v>0</v>
      </c>
      <c r="J25" s="40">
        <f>SUM(J22:J23,J21+J20+J19+J17+J13+J12+J11)</f>
        <v>4396000</v>
      </c>
    </row>
    <row r="26" spans="1:60" ht="6.9" customHeight="1">
      <c r="C26" s="7"/>
      <c r="D26" s="88"/>
      <c r="E26" s="7"/>
      <c r="F26" s="88"/>
      <c r="G26" s="7"/>
      <c r="H26" s="88"/>
      <c r="I26" s="38"/>
      <c r="J26" s="38"/>
    </row>
    <row r="27" spans="1:60" hidden="1">
      <c r="A27" s="5" t="s">
        <v>67</v>
      </c>
      <c r="C27" s="7"/>
      <c r="D27" s="88"/>
      <c r="E27" s="7"/>
      <c r="F27" s="88"/>
      <c r="G27" s="7"/>
      <c r="H27" s="88"/>
      <c r="I27" s="38"/>
      <c r="J27" s="38"/>
    </row>
    <row r="28" spans="1:60" hidden="1">
      <c r="A28" s="3">
        <v>3630</v>
      </c>
      <c r="B28" s="3" t="s">
        <v>68</v>
      </c>
      <c r="C28" s="7"/>
      <c r="D28" s="77"/>
      <c r="E28" s="7"/>
      <c r="F28" s="77"/>
      <c r="G28" s="7"/>
      <c r="H28" s="77"/>
      <c r="I28" s="41"/>
      <c r="J28" s="41"/>
      <c r="K28" s="28"/>
      <c r="L28" s="28"/>
    </row>
    <row r="29" spans="1:60" hidden="1">
      <c r="A29" s="3">
        <v>3690</v>
      </c>
      <c r="B29" s="3" t="s">
        <v>69</v>
      </c>
      <c r="C29" s="7"/>
      <c r="D29" s="77"/>
      <c r="E29" s="7"/>
      <c r="F29" s="77"/>
      <c r="G29" s="7"/>
      <c r="H29" s="77"/>
      <c r="I29" s="41"/>
      <c r="J29" s="41"/>
    </row>
    <row r="30" spans="1:60" ht="3.9" hidden="1" customHeight="1">
      <c r="C30" s="7"/>
      <c r="D30" s="77"/>
      <c r="E30" s="7"/>
      <c r="F30" s="77"/>
      <c r="G30" s="7"/>
      <c r="H30" s="77"/>
      <c r="I30" s="41"/>
      <c r="J30" s="41"/>
    </row>
    <row r="31" spans="1:60" hidden="1">
      <c r="B31" s="3" t="s">
        <v>70</v>
      </c>
      <c r="C31" s="7"/>
      <c r="D31" s="88"/>
      <c r="E31" s="7"/>
      <c r="F31" s="88"/>
      <c r="G31" s="7"/>
      <c r="H31" s="88"/>
      <c r="I31" s="38"/>
      <c r="J31" s="38"/>
    </row>
    <row r="32" spans="1:60" hidden="1">
      <c r="C32" s="7"/>
      <c r="D32" s="88"/>
      <c r="E32" s="7"/>
      <c r="F32" s="88"/>
      <c r="G32" s="7"/>
      <c r="H32" s="88"/>
      <c r="I32" s="38"/>
      <c r="J32" s="38"/>
    </row>
    <row r="33" spans="1:10" hidden="1">
      <c r="B33" s="3" t="s">
        <v>71</v>
      </c>
      <c r="C33" s="7"/>
      <c r="D33" s="88"/>
      <c r="E33" s="7"/>
      <c r="F33" s="88"/>
      <c r="G33" s="7"/>
      <c r="H33" s="88"/>
      <c r="I33" s="38"/>
      <c r="J33" s="38"/>
    </row>
    <row r="34" spans="1:10" hidden="1">
      <c r="B34" s="3" t="s">
        <v>72</v>
      </c>
      <c r="C34" s="7"/>
      <c r="D34" s="88"/>
      <c r="E34" s="7"/>
      <c r="F34" s="88"/>
      <c r="G34" s="7"/>
      <c r="H34" s="88"/>
      <c r="I34" s="38"/>
      <c r="J34" s="38"/>
    </row>
    <row r="35" spans="1:10" hidden="1">
      <c r="B35" s="3" t="s">
        <v>73</v>
      </c>
      <c r="C35" s="7"/>
      <c r="D35" s="88"/>
      <c r="E35" s="7"/>
      <c r="F35" s="88"/>
      <c r="G35" s="7"/>
      <c r="H35" s="88"/>
      <c r="I35" s="38"/>
      <c r="J35" s="38"/>
    </row>
    <row r="36" spans="1:10" hidden="1">
      <c r="B36" s="3" t="s">
        <v>74</v>
      </c>
      <c r="C36" s="7"/>
      <c r="D36" s="88"/>
      <c r="E36" s="7"/>
      <c r="F36" s="88"/>
      <c r="G36" s="7"/>
      <c r="H36" s="88"/>
      <c r="I36" s="38"/>
      <c r="J36" s="38"/>
    </row>
    <row r="37" spans="1:10" hidden="1">
      <c r="A37" s="3">
        <v>3890</v>
      </c>
      <c r="B37" s="3" t="s">
        <v>184</v>
      </c>
      <c r="C37" s="7"/>
      <c r="D37" s="63">
        <v>0</v>
      </c>
      <c r="E37" s="7"/>
      <c r="F37" s="63">
        <v>0</v>
      </c>
      <c r="G37" s="7"/>
      <c r="H37" s="63">
        <v>0</v>
      </c>
      <c r="I37" s="56"/>
      <c r="J37" s="29">
        <f>+I37+H37</f>
        <v>0</v>
      </c>
    </row>
    <row r="38" spans="1:10" hidden="1">
      <c r="A38" s="3">
        <v>3800</v>
      </c>
      <c r="B38" s="3" t="s">
        <v>76</v>
      </c>
      <c r="C38" s="7"/>
      <c r="D38" s="77">
        <f>SUM(D31:D37)</f>
        <v>0</v>
      </c>
      <c r="E38" s="7"/>
      <c r="F38" s="77">
        <f>SUM(F31:F37)</f>
        <v>0</v>
      </c>
      <c r="G38" s="7"/>
      <c r="H38" s="77">
        <f>SUM(H31:H37)</f>
        <v>0</v>
      </c>
      <c r="I38" s="85">
        <f>SUM(I37)</f>
        <v>0</v>
      </c>
      <c r="J38" s="41">
        <f>SUM(J31:J37)</f>
        <v>0</v>
      </c>
    </row>
    <row r="39" spans="1:10" ht="6.9" hidden="1" customHeight="1">
      <c r="C39" s="7"/>
      <c r="D39" s="77"/>
      <c r="E39" s="7"/>
      <c r="F39" s="77"/>
      <c r="G39" s="7"/>
      <c r="H39" s="77"/>
      <c r="I39" s="41"/>
      <c r="J39" s="41"/>
    </row>
    <row r="40" spans="1:10" hidden="1">
      <c r="A40" s="5" t="s">
        <v>183</v>
      </c>
      <c r="C40" s="7"/>
      <c r="D40" s="124">
        <f>SUM(D38+D29+D28)</f>
        <v>0</v>
      </c>
      <c r="E40" s="7"/>
      <c r="F40" s="124">
        <f>SUM(F38+F29+F28)</f>
        <v>0</v>
      </c>
      <c r="G40" s="7"/>
      <c r="H40" s="124">
        <f>SUM(H38+H29+H28)</f>
        <v>0</v>
      </c>
      <c r="I40" s="56">
        <f>+I38</f>
        <v>0</v>
      </c>
      <c r="J40" s="53">
        <f>SUM(J38+J29+J28)</f>
        <v>0</v>
      </c>
    </row>
    <row r="41" spans="1:10" ht="6.9" customHeight="1">
      <c r="C41" s="7"/>
      <c r="D41" s="77"/>
      <c r="E41" s="7"/>
      <c r="F41" s="77"/>
      <c r="G41" s="7"/>
      <c r="H41" s="77"/>
      <c r="I41" s="41"/>
      <c r="J41" s="41"/>
    </row>
    <row r="42" spans="1:10" hidden="1">
      <c r="A42" s="5" t="s">
        <v>21</v>
      </c>
      <c r="C42" s="7"/>
      <c r="D42" s="88"/>
      <c r="E42" s="7"/>
      <c r="F42" s="88"/>
      <c r="G42" s="7"/>
      <c r="H42" s="88"/>
      <c r="I42" s="38"/>
      <c r="J42" s="38"/>
    </row>
    <row r="43" spans="1:10" hidden="1">
      <c r="A43" s="3">
        <v>4370</v>
      </c>
      <c r="B43" s="3" t="s">
        <v>78</v>
      </c>
      <c r="C43" s="12"/>
      <c r="D43" s="88"/>
      <c r="E43" s="12"/>
      <c r="F43" s="88"/>
      <c r="G43" s="12"/>
      <c r="H43" s="88"/>
      <c r="I43" s="38"/>
      <c r="J43" s="38"/>
    </row>
    <row r="44" spans="1:10" hidden="1">
      <c r="A44" s="20">
        <v>4500</v>
      </c>
      <c r="B44" s="3" t="s">
        <v>262</v>
      </c>
      <c r="C44" s="12"/>
      <c r="D44" s="63">
        <v>0</v>
      </c>
      <c r="E44" s="12"/>
      <c r="F44" s="63">
        <v>0</v>
      </c>
      <c r="G44" s="12"/>
      <c r="H44" s="63">
        <v>0</v>
      </c>
      <c r="I44" s="29"/>
      <c r="J44" s="29">
        <f>+I44+H44</f>
        <v>0</v>
      </c>
    </row>
    <row r="45" spans="1:10" hidden="1">
      <c r="C45" s="12"/>
      <c r="D45" s="80"/>
      <c r="E45" s="12"/>
      <c r="F45" s="80"/>
      <c r="G45" s="12"/>
      <c r="H45" s="80"/>
      <c r="I45" s="11"/>
      <c r="J45" s="11"/>
    </row>
    <row r="46" spans="1:10" hidden="1">
      <c r="A46" s="3">
        <v>4710</v>
      </c>
      <c r="B46" s="3" t="s">
        <v>80</v>
      </c>
      <c r="C46" s="12"/>
      <c r="D46" s="88"/>
      <c r="E46" s="12"/>
      <c r="F46" s="88"/>
      <c r="G46" s="12"/>
      <c r="H46" s="88"/>
      <c r="I46" s="38"/>
      <c r="J46" s="38"/>
    </row>
    <row r="47" spans="1:10" hidden="1">
      <c r="A47" s="3">
        <v>4820</v>
      </c>
      <c r="B47" s="3" t="s">
        <v>81</v>
      </c>
      <c r="C47" s="12"/>
      <c r="D47" s="88"/>
      <c r="E47" s="12"/>
      <c r="F47" s="88"/>
      <c r="G47" s="12"/>
      <c r="H47" s="88"/>
      <c r="I47" s="38"/>
      <c r="J47" s="38"/>
    </row>
    <row r="48" spans="1:10" hidden="1">
      <c r="A48" s="3">
        <v>4830</v>
      </c>
      <c r="B48" s="3" t="s">
        <v>82</v>
      </c>
      <c r="C48" s="12"/>
      <c r="D48" s="88"/>
      <c r="E48" s="12"/>
      <c r="F48" s="88"/>
      <c r="G48" s="12"/>
      <c r="H48" s="88"/>
      <c r="I48" s="38"/>
      <c r="J48" s="38"/>
    </row>
    <row r="49" spans="1:10" hidden="1">
      <c r="A49" s="3">
        <v>4850</v>
      </c>
      <c r="B49" s="3" t="s">
        <v>83</v>
      </c>
      <c r="C49" s="12"/>
      <c r="D49" s="88"/>
      <c r="E49" s="12"/>
      <c r="F49" s="88"/>
      <c r="G49" s="12"/>
      <c r="H49" s="88"/>
      <c r="I49" s="38"/>
      <c r="J49" s="38"/>
    </row>
    <row r="50" spans="1:10" hidden="1">
      <c r="C50" s="12"/>
      <c r="D50" s="88"/>
      <c r="E50" s="12"/>
      <c r="F50" s="88"/>
      <c r="G50" s="12"/>
      <c r="H50" s="88"/>
      <c r="I50" s="38"/>
      <c r="J50" s="38"/>
    </row>
    <row r="51" spans="1:10" hidden="1">
      <c r="A51" s="3">
        <v>4870</v>
      </c>
      <c r="B51" s="3" t="s">
        <v>84</v>
      </c>
      <c r="C51" s="12"/>
      <c r="D51" s="88"/>
      <c r="E51" s="12"/>
      <c r="F51" s="88"/>
      <c r="G51" s="12"/>
      <c r="H51" s="88"/>
      <c r="I51" s="38"/>
      <c r="J51" s="38"/>
    </row>
    <row r="52" spans="1:10" hidden="1">
      <c r="A52" s="3">
        <v>4880</v>
      </c>
      <c r="B52" s="3" t="s">
        <v>24</v>
      </c>
      <c r="C52" s="12"/>
      <c r="D52" s="87"/>
      <c r="E52" s="12"/>
      <c r="F52" s="87"/>
      <c r="G52" s="12"/>
      <c r="H52" s="87"/>
      <c r="I52" s="40"/>
      <c r="J52" s="40"/>
    </row>
    <row r="53" spans="1:10" ht="6.9" hidden="1" customHeight="1">
      <c r="C53" s="12"/>
      <c r="D53" s="77"/>
      <c r="E53" s="12"/>
      <c r="F53" s="77"/>
      <c r="G53" s="12"/>
      <c r="H53" s="77"/>
      <c r="I53" s="41"/>
      <c r="J53" s="41"/>
    </row>
    <row r="54" spans="1:10" hidden="1">
      <c r="A54" s="5" t="s">
        <v>180</v>
      </c>
      <c r="C54" s="7"/>
      <c r="D54" s="87">
        <f>SUM(D43:D52)</f>
        <v>0</v>
      </c>
      <c r="E54" s="7"/>
      <c r="F54" s="87">
        <f>SUM(F43:F52)</f>
        <v>0</v>
      </c>
      <c r="G54" s="7"/>
      <c r="H54" s="87">
        <f>SUM(H43:H52)</f>
        <v>0</v>
      </c>
      <c r="I54" s="40"/>
      <c r="J54" s="87">
        <f>SUM(J43:J52)</f>
        <v>0</v>
      </c>
    </row>
    <row r="55" spans="1:10" ht="6.9" customHeight="1">
      <c r="C55" s="12"/>
      <c r="D55" s="88"/>
      <c r="E55" s="12"/>
      <c r="F55" s="88"/>
      <c r="G55" s="12"/>
      <c r="H55" s="88"/>
      <c r="I55" s="38"/>
      <c r="J55" s="38"/>
    </row>
    <row r="56" spans="1:10">
      <c r="A56" s="5" t="s">
        <v>86</v>
      </c>
      <c r="C56" s="7"/>
      <c r="D56" s="88"/>
      <c r="E56" s="7"/>
      <c r="F56" s="88"/>
      <c r="G56" s="7"/>
      <c r="H56" s="88"/>
      <c r="I56" s="38"/>
      <c r="J56" s="38"/>
    </row>
    <row r="57" spans="1:10" ht="6.9" customHeight="1">
      <c r="C57" s="12"/>
      <c r="D57" s="88"/>
      <c r="E57" s="12"/>
      <c r="F57" s="88"/>
      <c r="G57" s="12"/>
      <c r="H57" s="88"/>
      <c r="I57" s="38"/>
      <c r="J57" s="38"/>
    </row>
    <row r="58" spans="1:10" ht="12.75" hidden="1" customHeight="1">
      <c r="A58" s="3">
        <v>5100</v>
      </c>
      <c r="B58" s="3" t="s">
        <v>25</v>
      </c>
      <c r="C58" s="12"/>
      <c r="D58" s="88"/>
      <c r="E58" s="12"/>
      <c r="F58" s="88"/>
      <c r="G58" s="12"/>
      <c r="H58" s="88"/>
      <c r="I58" s="38"/>
      <c r="J58" s="38"/>
    </row>
    <row r="59" spans="1:10">
      <c r="A59" s="20">
        <v>5600</v>
      </c>
      <c r="B59" s="3" t="s">
        <v>87</v>
      </c>
      <c r="C59" s="12"/>
      <c r="D59" s="63">
        <v>0</v>
      </c>
      <c r="E59" s="12"/>
      <c r="F59" s="63">
        <v>0</v>
      </c>
      <c r="G59" s="12"/>
      <c r="H59" s="63">
        <v>0</v>
      </c>
      <c r="I59" s="63"/>
      <c r="J59" s="29">
        <f>+I59+H59</f>
        <v>0</v>
      </c>
    </row>
    <row r="60" spans="1:10" ht="6.9" customHeight="1">
      <c r="C60" s="12"/>
      <c r="D60" s="77"/>
      <c r="E60" s="12"/>
      <c r="F60" s="77"/>
      <c r="G60" s="12"/>
      <c r="H60" s="77"/>
      <c r="I60" s="41"/>
      <c r="J60" s="41"/>
    </row>
    <row r="61" spans="1:10">
      <c r="B61" s="5" t="s">
        <v>88</v>
      </c>
      <c r="C61" s="12"/>
      <c r="D61" s="305">
        <f>SUM(D56:D59,+D54+D40+D25)</f>
        <v>3885347</v>
      </c>
      <c r="E61" s="12"/>
      <c r="F61" s="305">
        <f>SUM(F56:F59,+F54+F40+F25)</f>
        <v>4138500</v>
      </c>
      <c r="G61" s="12"/>
      <c r="H61" s="305">
        <f>SUM(H56:H59,+H54+H40+H25)</f>
        <v>4396000</v>
      </c>
      <c r="I61" s="310">
        <f>SUM(I56:I59,+I54+I40+I25)</f>
        <v>0</v>
      </c>
      <c r="J61" s="300">
        <f>SUM(J56:J59,+J54+J40+J25)</f>
        <v>4396000</v>
      </c>
    </row>
    <row r="62" spans="1:10" s="28" customFormat="1" ht="7.05" customHeight="1">
      <c r="A62" s="302"/>
      <c r="C62" s="17"/>
      <c r="D62" s="80"/>
      <c r="E62" s="17"/>
      <c r="F62" s="80"/>
      <c r="G62" s="17"/>
      <c r="H62" s="80"/>
      <c r="I62" s="80"/>
      <c r="J62" s="11"/>
    </row>
    <row r="63" spans="1:10" ht="15.6" hidden="1" customHeight="1">
      <c r="A63" s="3" t="s">
        <v>131</v>
      </c>
      <c r="C63" s="12"/>
      <c r="D63" s="80"/>
      <c r="E63" s="12"/>
      <c r="F63" s="80"/>
      <c r="G63" s="12"/>
      <c r="H63" s="80"/>
      <c r="I63" s="11"/>
      <c r="J63" s="11"/>
    </row>
    <row r="64" spans="1:10" hidden="1">
      <c r="A64" s="3" t="s">
        <v>125</v>
      </c>
      <c r="C64" s="12"/>
      <c r="D64" s="80"/>
      <c r="E64" s="12"/>
      <c r="F64" s="80"/>
      <c r="G64" s="12"/>
      <c r="H64" s="80"/>
      <c r="I64" s="11"/>
      <c r="J64" s="11"/>
    </row>
    <row r="65" spans="1:10" s="28" customFormat="1" ht="7.05" hidden="1" customHeight="1">
      <c r="A65" s="302"/>
      <c r="C65" s="17"/>
      <c r="D65" s="80"/>
      <c r="E65" s="17"/>
      <c r="F65" s="80"/>
      <c r="G65" s="17"/>
      <c r="H65" s="80"/>
      <c r="I65" s="80"/>
      <c r="J65" s="11"/>
    </row>
    <row r="66" spans="1:10" s="28" customFormat="1">
      <c r="A66" s="5" t="s">
        <v>272</v>
      </c>
      <c r="C66" s="17"/>
      <c r="D66" s="63">
        <v>525000</v>
      </c>
      <c r="E66" s="17"/>
      <c r="F66" s="63">
        <f>+D141+D142-F71</f>
        <v>189555</v>
      </c>
      <c r="G66" s="17"/>
      <c r="H66" s="63">
        <v>200000</v>
      </c>
      <c r="I66" s="63"/>
      <c r="J66" s="63">
        <f>+I66+H66</f>
        <v>200000</v>
      </c>
    </row>
    <row r="67" spans="1:10" hidden="1">
      <c r="A67" s="296" t="s">
        <v>273</v>
      </c>
      <c r="B67" s="301"/>
      <c r="C67" s="12"/>
      <c r="D67" s="63"/>
      <c r="E67" s="12"/>
      <c r="F67" s="63"/>
      <c r="G67" s="12"/>
      <c r="H67" s="63"/>
      <c r="I67" s="63"/>
      <c r="J67" s="29">
        <f>+I67+H67</f>
        <v>0</v>
      </c>
    </row>
    <row r="68" spans="1:10" ht="6.9" customHeight="1">
      <c r="C68" s="12"/>
      <c r="D68" s="122"/>
      <c r="E68" s="12"/>
      <c r="F68" s="122"/>
      <c r="G68" s="12"/>
      <c r="H68" s="122"/>
      <c r="I68" s="8"/>
      <c r="J68" s="8"/>
    </row>
    <row r="69" spans="1:10">
      <c r="A69" s="5"/>
      <c r="B69" s="3" t="s">
        <v>288</v>
      </c>
      <c r="C69" s="12"/>
      <c r="D69" s="40">
        <f>SUM(D61:D68)</f>
        <v>4410347</v>
      </c>
      <c r="E69" s="12"/>
      <c r="F69" s="40">
        <f>SUM(F61:F68)</f>
        <v>4328055</v>
      </c>
      <c r="G69" s="12"/>
      <c r="H69" s="40">
        <f>SUM(H61:H68)</f>
        <v>4596000</v>
      </c>
      <c r="I69" s="40">
        <f>SUM(I61:I68)</f>
        <v>0</v>
      </c>
      <c r="J69" s="40">
        <f>SUM(J61:J68)</f>
        <v>4596000</v>
      </c>
    </row>
    <row r="70" spans="1:10" ht="7.05" customHeight="1">
      <c r="C70" s="12"/>
      <c r="D70" s="123"/>
      <c r="E70" s="12"/>
      <c r="F70" s="123"/>
      <c r="G70" s="12"/>
      <c r="H70" s="123"/>
      <c r="I70" s="23"/>
      <c r="J70" s="23"/>
    </row>
    <row r="71" spans="1:10" ht="13.95" customHeight="1">
      <c r="A71" s="5" t="s">
        <v>285</v>
      </c>
      <c r="C71" s="12"/>
      <c r="D71" s="63">
        <v>1250000</v>
      </c>
      <c r="E71" s="12"/>
      <c r="F71" s="63">
        <v>1350000</v>
      </c>
      <c r="G71" s="12"/>
      <c r="H71" s="63">
        <v>1400000</v>
      </c>
      <c r="I71" s="63"/>
      <c r="J71" s="29">
        <f>+I71+H71</f>
        <v>1400000</v>
      </c>
    </row>
    <row r="72" spans="1:10" ht="13.95" customHeight="1">
      <c r="B72" s="5" t="s">
        <v>286</v>
      </c>
      <c r="C72" s="12"/>
      <c r="D72" s="84"/>
      <c r="E72" s="12"/>
      <c r="F72" s="84"/>
      <c r="G72" s="12"/>
      <c r="H72" s="84"/>
    </row>
    <row r="73" spans="1:10" ht="14.4" thickBot="1">
      <c r="B73" s="5" t="s">
        <v>91</v>
      </c>
      <c r="C73" s="12"/>
      <c r="D73" s="51">
        <f>SUM(D69:D72)</f>
        <v>5660347</v>
      </c>
      <c r="E73" s="12"/>
      <c r="F73" s="51">
        <f>SUM(F69:F72)</f>
        <v>5678055</v>
      </c>
      <c r="G73" s="12"/>
      <c r="H73" s="51">
        <f>SUM(H69:H72)</f>
        <v>5996000</v>
      </c>
      <c r="I73" s="51">
        <f>SUM(I69:I72)</f>
        <v>0</v>
      </c>
      <c r="J73" s="51">
        <f>SUM(J69:J72)</f>
        <v>5996000</v>
      </c>
    </row>
    <row r="74" spans="1:10" ht="14.4" thickTop="1">
      <c r="C74" s="12"/>
      <c r="D74" s="84"/>
      <c r="E74" s="12"/>
      <c r="F74" s="84"/>
      <c r="G74" s="12"/>
      <c r="H74" s="84"/>
    </row>
    <row r="75" spans="1:10" s="5" customFormat="1">
      <c r="A75" s="1" t="s">
        <v>196</v>
      </c>
      <c r="B75" s="1"/>
      <c r="C75" s="1"/>
      <c r="D75" s="89"/>
      <c r="E75" s="1"/>
      <c r="F75" s="89"/>
      <c r="G75" s="1"/>
      <c r="H75" s="89"/>
    </row>
    <row r="76" spans="1:10" s="5" customFormat="1">
      <c r="A76" s="1" t="s">
        <v>29</v>
      </c>
      <c r="B76" s="1"/>
      <c r="C76" s="2"/>
      <c r="D76" s="135"/>
      <c r="E76" s="2"/>
      <c r="F76" s="135"/>
      <c r="G76" s="2"/>
      <c r="H76" s="135"/>
    </row>
    <row r="77" spans="1:10">
      <c r="C77" s="2"/>
      <c r="D77" s="84"/>
      <c r="E77" s="2"/>
      <c r="F77" s="84"/>
      <c r="G77" s="2"/>
      <c r="H77" s="84"/>
    </row>
    <row r="78" spans="1:10">
      <c r="A78" s="4"/>
      <c r="D78" s="90"/>
      <c r="F78" s="90"/>
      <c r="H78" s="90"/>
      <c r="I78" s="70"/>
      <c r="J78" s="70" t="s">
        <v>230</v>
      </c>
    </row>
    <row r="79" spans="1:10">
      <c r="A79" s="5" t="s">
        <v>280</v>
      </c>
      <c r="D79" s="91" t="s">
        <v>200</v>
      </c>
      <c r="F79" s="65" t="s">
        <v>123</v>
      </c>
      <c r="H79" s="91" t="s">
        <v>123</v>
      </c>
      <c r="I79" s="65" t="s">
        <v>173</v>
      </c>
      <c r="J79" s="65" t="s">
        <v>123</v>
      </c>
    </row>
    <row r="80" spans="1:10">
      <c r="A80" s="5" t="s">
        <v>128</v>
      </c>
      <c r="D80" s="91" t="s">
        <v>297</v>
      </c>
      <c r="F80" s="91" t="s">
        <v>298</v>
      </c>
      <c r="H80" s="91" t="s">
        <v>299</v>
      </c>
      <c r="I80" s="65"/>
      <c r="J80" s="91" t="s">
        <v>299</v>
      </c>
    </row>
    <row r="81" spans="1:10" ht="6" customHeight="1">
      <c r="A81" s="6"/>
      <c r="B81" s="6"/>
      <c r="C81" s="6"/>
      <c r="D81" s="120"/>
      <c r="E81" s="6"/>
      <c r="F81" s="120"/>
      <c r="G81" s="6"/>
      <c r="H81" s="295"/>
      <c r="I81" s="6"/>
      <c r="J81" s="6"/>
    </row>
    <row r="82" spans="1:10">
      <c r="C82" s="28"/>
      <c r="D82" s="92"/>
      <c r="E82" s="28"/>
      <c r="F82" s="92"/>
      <c r="G82" s="28"/>
      <c r="H82" s="92"/>
      <c r="I82" s="46"/>
      <c r="J82" s="7"/>
    </row>
    <row r="83" spans="1:10">
      <c r="B83" s="5" t="s">
        <v>33</v>
      </c>
      <c r="C83" s="12"/>
      <c r="D83" s="93"/>
      <c r="E83" s="12"/>
      <c r="F83" s="93"/>
      <c r="G83" s="12"/>
      <c r="H83" s="93"/>
      <c r="I83" s="46"/>
      <c r="J83" s="52"/>
    </row>
    <row r="84" spans="1:10">
      <c r="A84" s="20">
        <v>1000</v>
      </c>
      <c r="B84" s="3" t="s">
        <v>239</v>
      </c>
      <c r="C84" s="12"/>
      <c r="D84" s="93">
        <v>14951</v>
      </c>
      <c r="E84" s="12"/>
      <c r="F84" s="93">
        <v>13240</v>
      </c>
      <c r="G84" s="12"/>
      <c r="H84" s="93">
        <v>72690</v>
      </c>
      <c r="I84" s="78"/>
      <c r="J84" s="52">
        <f>+H84+I84</f>
        <v>72690</v>
      </c>
    </row>
    <row r="85" spans="1:10">
      <c r="A85" s="20">
        <v>1500</v>
      </c>
      <c r="B85" s="3" t="s">
        <v>240</v>
      </c>
      <c r="C85" s="12"/>
      <c r="D85" s="80">
        <v>75819</v>
      </c>
      <c r="E85" s="12"/>
      <c r="F85" s="80">
        <v>88565</v>
      </c>
      <c r="G85" s="12"/>
      <c r="H85" s="80">
        <v>85500</v>
      </c>
      <c r="I85" s="80"/>
      <c r="J85" s="11">
        <f>+H85+I85</f>
        <v>85500</v>
      </c>
    </row>
    <row r="86" spans="1:10">
      <c r="A86" s="20">
        <v>1700</v>
      </c>
      <c r="B86" s="3" t="s">
        <v>241</v>
      </c>
      <c r="C86" s="12"/>
      <c r="D86" s="63">
        <v>1135603</v>
      </c>
      <c r="E86" s="12"/>
      <c r="F86" s="63">
        <v>854525</v>
      </c>
      <c r="G86" s="12"/>
      <c r="H86" s="63">
        <v>1088810</v>
      </c>
      <c r="I86" s="63"/>
      <c r="J86" s="29">
        <f>+H86+I86</f>
        <v>1088810</v>
      </c>
    </row>
    <row r="87" spans="1:10" ht="6.9" customHeight="1">
      <c r="C87" s="12"/>
      <c r="D87" s="92"/>
      <c r="E87" s="12"/>
      <c r="F87" s="92"/>
      <c r="G87" s="12"/>
      <c r="H87" s="92"/>
      <c r="I87" s="7"/>
      <c r="J87" s="7"/>
    </row>
    <row r="88" spans="1:10">
      <c r="A88" s="5" t="s">
        <v>238</v>
      </c>
      <c r="C88" s="12"/>
      <c r="D88" s="80">
        <f>SUM(D83:D87)</f>
        <v>1226373</v>
      </c>
      <c r="E88" s="12"/>
      <c r="F88" s="80">
        <f>SUM(F83:F87)</f>
        <v>956330</v>
      </c>
      <c r="G88" s="12"/>
      <c r="H88" s="80">
        <f>SUM(H83:H87)</f>
        <v>1247000</v>
      </c>
      <c r="I88" s="80">
        <f>SUM(I83:I87)</f>
        <v>0</v>
      </c>
      <c r="J88" s="80">
        <f>SUM(J83:J87)</f>
        <v>1247000</v>
      </c>
    </row>
    <row r="89" spans="1:10" ht="6.9" customHeight="1">
      <c r="C89" s="12"/>
      <c r="D89" s="92"/>
      <c r="E89" s="12"/>
      <c r="F89" s="92"/>
      <c r="G89" s="12"/>
      <c r="H89" s="92"/>
      <c r="I89" s="7"/>
      <c r="J89" s="7"/>
    </row>
    <row r="90" spans="1:10">
      <c r="B90" s="5" t="s">
        <v>34</v>
      </c>
      <c r="C90" s="12"/>
      <c r="D90" s="92"/>
      <c r="E90" s="12"/>
      <c r="F90" s="92"/>
      <c r="G90" s="12"/>
      <c r="H90" s="92"/>
      <c r="I90" s="7"/>
      <c r="J90" s="7"/>
    </row>
    <row r="91" spans="1:10">
      <c r="A91" s="20">
        <v>2100</v>
      </c>
      <c r="B91" s="3" t="s">
        <v>95</v>
      </c>
      <c r="C91" s="12"/>
      <c r="D91" s="80">
        <v>17441</v>
      </c>
      <c r="E91" s="12"/>
      <c r="F91" s="80">
        <v>16800</v>
      </c>
      <c r="G91" s="12"/>
      <c r="H91" s="80">
        <v>28285</v>
      </c>
      <c r="I91" s="11"/>
      <c r="J91" s="11">
        <f t="shared" ref="J91:J96" si="0">+I91+H91</f>
        <v>28285</v>
      </c>
    </row>
    <row r="92" spans="1:10">
      <c r="A92" s="20">
        <v>2200</v>
      </c>
      <c r="B92" s="3" t="s">
        <v>96</v>
      </c>
      <c r="C92" s="12"/>
      <c r="D92" s="80">
        <v>13555</v>
      </c>
      <c r="E92" s="12"/>
      <c r="F92" s="80">
        <v>29065</v>
      </c>
      <c r="G92" s="12"/>
      <c r="H92" s="80">
        <v>69670</v>
      </c>
      <c r="I92" s="11"/>
      <c r="J92" s="11">
        <f t="shared" si="0"/>
        <v>69670</v>
      </c>
    </row>
    <row r="93" spans="1:10">
      <c r="A93" s="20">
        <v>2300</v>
      </c>
      <c r="B93" s="3" t="s">
        <v>97</v>
      </c>
      <c r="C93" s="12"/>
      <c r="D93" s="94">
        <v>6901</v>
      </c>
      <c r="E93" s="12"/>
      <c r="F93" s="94">
        <v>5000</v>
      </c>
      <c r="G93" s="12"/>
      <c r="H93" s="94">
        <v>5000</v>
      </c>
      <c r="I93" s="55"/>
      <c r="J93" s="11">
        <f t="shared" si="0"/>
        <v>5000</v>
      </c>
    </row>
    <row r="94" spans="1:10">
      <c r="A94" s="20">
        <v>2400</v>
      </c>
      <c r="B94" s="3" t="s">
        <v>98</v>
      </c>
      <c r="C94" s="12"/>
      <c r="D94" s="94">
        <v>243927</v>
      </c>
      <c r="E94" s="12"/>
      <c r="F94" s="94">
        <v>295345</v>
      </c>
      <c r="G94" s="12"/>
      <c r="H94" s="94">
        <v>314470</v>
      </c>
      <c r="I94" s="55"/>
      <c r="J94" s="11">
        <f t="shared" si="0"/>
        <v>314470</v>
      </c>
    </row>
    <row r="95" spans="1:10">
      <c r="A95" s="20">
        <v>2500</v>
      </c>
      <c r="B95" s="3" t="s">
        <v>99</v>
      </c>
      <c r="C95" s="12"/>
      <c r="D95" s="80">
        <v>25333</v>
      </c>
      <c r="E95" s="12"/>
      <c r="F95" s="80">
        <v>142700</v>
      </c>
      <c r="G95" s="12"/>
      <c r="H95" s="80">
        <v>57300</v>
      </c>
      <c r="I95" s="11"/>
      <c r="J95" s="11">
        <f t="shared" si="0"/>
        <v>57300</v>
      </c>
    </row>
    <row r="96" spans="1:10">
      <c r="A96" s="20">
        <v>2600</v>
      </c>
      <c r="B96" s="3" t="s">
        <v>100</v>
      </c>
      <c r="C96" s="12"/>
      <c r="D96" s="130">
        <v>464491</v>
      </c>
      <c r="E96" s="12"/>
      <c r="F96" s="130">
        <v>475500</v>
      </c>
      <c r="G96" s="12"/>
      <c r="H96" s="130">
        <v>475600</v>
      </c>
      <c r="I96" s="56"/>
      <c r="J96" s="29">
        <f t="shared" si="0"/>
        <v>475600</v>
      </c>
    </row>
    <row r="97" spans="1:10" hidden="1">
      <c r="A97" s="3">
        <v>2700</v>
      </c>
      <c r="B97" s="3" t="s">
        <v>39</v>
      </c>
      <c r="C97" s="12"/>
      <c r="D97" s="80"/>
      <c r="E97" s="12"/>
      <c r="F97" s="80"/>
      <c r="G97" s="12"/>
      <c r="H97" s="80"/>
      <c r="I97" s="11"/>
      <c r="J97" s="11"/>
    </row>
    <row r="98" spans="1:10" ht="3.9" hidden="1" customHeight="1">
      <c r="C98" s="12"/>
      <c r="D98" s="80"/>
      <c r="E98" s="12"/>
      <c r="F98" s="80"/>
      <c r="G98" s="12"/>
      <c r="H98" s="80"/>
      <c r="I98" s="11"/>
      <c r="J98" s="11"/>
    </row>
    <row r="99" spans="1:10" hidden="1">
      <c r="A99" s="3">
        <v>2800</v>
      </c>
      <c r="B99" s="3" t="s">
        <v>101</v>
      </c>
      <c r="C99" s="12"/>
      <c r="D99" s="63">
        <v>0</v>
      </c>
      <c r="E99" s="12"/>
      <c r="F99" s="63">
        <v>0</v>
      </c>
      <c r="G99" s="12"/>
      <c r="H99" s="63">
        <v>0</v>
      </c>
      <c r="I99" s="29"/>
      <c r="J99" s="29">
        <f>+I99+H99</f>
        <v>0</v>
      </c>
    </row>
    <row r="100" spans="1:10" ht="6.9" customHeight="1">
      <c r="C100" s="12"/>
      <c r="D100" s="80"/>
      <c r="E100" s="12"/>
      <c r="F100" s="80"/>
      <c r="G100" s="12"/>
      <c r="H100" s="80"/>
      <c r="I100" s="11"/>
      <c r="J100" s="11"/>
    </row>
    <row r="101" spans="1:10">
      <c r="A101" s="5" t="s">
        <v>102</v>
      </c>
      <c r="C101" s="12"/>
      <c r="D101" s="87">
        <f>SUM(D99+D97+D96+D95+D94+D93+D92+D91)</f>
        <v>771648</v>
      </c>
      <c r="E101" s="12"/>
      <c r="F101" s="87">
        <f>SUM(F99+F97+F96+F95+F94+F93+F92+F91)</f>
        <v>964410</v>
      </c>
      <c r="G101" s="12"/>
      <c r="H101" s="87">
        <f>SUM(H99+H97+H96+H95+H94+H93+H92+H91)</f>
        <v>950325</v>
      </c>
      <c r="I101" s="56">
        <f>SUM(I99+I97+I96+I95+I94+I93+I92+I91)</f>
        <v>0</v>
      </c>
      <c r="J101" s="40">
        <f>SUM(J99+J97+J96+J95+J94+J93+J92+J91)</f>
        <v>950325</v>
      </c>
    </row>
    <row r="102" spans="1:10" ht="6.9" hidden="1" customHeight="1">
      <c r="C102" s="12"/>
      <c r="D102" s="92"/>
      <c r="E102" s="12"/>
      <c r="F102" s="92"/>
      <c r="G102" s="12"/>
      <c r="H102" s="92"/>
      <c r="I102" s="7"/>
      <c r="J102" s="7"/>
    </row>
    <row r="103" spans="1:10" hidden="1">
      <c r="A103" s="3">
        <v>2900</v>
      </c>
      <c r="B103" s="3" t="s">
        <v>126</v>
      </c>
      <c r="C103" s="12"/>
      <c r="D103" s="129"/>
      <c r="E103" s="12"/>
      <c r="F103" s="129"/>
      <c r="G103" s="12"/>
      <c r="H103" s="129"/>
      <c r="I103" s="26"/>
      <c r="J103" s="26"/>
    </row>
    <row r="104" spans="1:10" hidden="1">
      <c r="B104" s="3" t="s">
        <v>105</v>
      </c>
      <c r="C104" s="12"/>
      <c r="D104" s="136"/>
      <c r="E104" s="12"/>
      <c r="F104" s="136"/>
      <c r="G104" s="12"/>
      <c r="H104" s="136"/>
      <c r="I104" s="22"/>
      <c r="J104" s="22"/>
    </row>
    <row r="105" spans="1:10" ht="6.9" customHeight="1">
      <c r="C105" s="12"/>
      <c r="D105" s="92"/>
      <c r="E105" s="12"/>
      <c r="F105" s="92"/>
      <c r="G105" s="12"/>
      <c r="H105" s="92"/>
      <c r="I105" s="7"/>
      <c r="J105" s="7"/>
    </row>
    <row r="106" spans="1:10">
      <c r="B106" s="5" t="s">
        <v>174</v>
      </c>
      <c r="C106" s="12"/>
      <c r="D106" s="92"/>
      <c r="E106" s="12"/>
      <c r="F106" s="92"/>
      <c r="G106" s="12"/>
      <c r="H106" s="92"/>
      <c r="I106" s="7"/>
      <c r="J106" s="7"/>
    </row>
    <row r="107" spans="1:10" hidden="1">
      <c r="A107" s="3">
        <v>3100</v>
      </c>
      <c r="B107" s="3" t="s">
        <v>106</v>
      </c>
      <c r="C107" s="12"/>
      <c r="D107" s="80">
        <v>0</v>
      </c>
      <c r="E107" s="12"/>
      <c r="F107" s="80">
        <v>0</v>
      </c>
      <c r="G107" s="12"/>
      <c r="H107" s="80">
        <v>0</v>
      </c>
      <c r="I107" s="11"/>
      <c r="J107" s="11">
        <f>+I107+H107</f>
        <v>0</v>
      </c>
    </row>
    <row r="108" spans="1:10">
      <c r="A108" s="20">
        <v>3200</v>
      </c>
      <c r="B108" s="3" t="s">
        <v>107</v>
      </c>
      <c r="C108" s="12"/>
      <c r="D108" s="80">
        <v>4592</v>
      </c>
      <c r="E108" s="12"/>
      <c r="F108" s="80">
        <v>240760</v>
      </c>
      <c r="G108" s="12"/>
      <c r="H108" s="80">
        <v>19600</v>
      </c>
      <c r="I108" s="11"/>
      <c r="J108" s="11">
        <f>+I108+H108</f>
        <v>19600</v>
      </c>
    </row>
    <row r="109" spans="1:10" hidden="1">
      <c r="A109" s="3">
        <v>3300</v>
      </c>
      <c r="B109" s="3" t="s">
        <v>108</v>
      </c>
      <c r="C109" s="12"/>
      <c r="D109" s="117">
        <v>0</v>
      </c>
      <c r="E109" s="12"/>
      <c r="F109" s="117">
        <v>0</v>
      </c>
      <c r="G109" s="12"/>
      <c r="H109" s="117">
        <v>0</v>
      </c>
      <c r="I109" s="15"/>
      <c r="J109" s="15"/>
    </row>
    <row r="110" spans="1:10" ht="6.9" customHeight="1">
      <c r="C110" s="12"/>
      <c r="D110" s="63"/>
      <c r="E110" s="12"/>
      <c r="F110" s="63"/>
      <c r="G110" s="12"/>
      <c r="H110" s="63"/>
      <c r="I110" s="29"/>
      <c r="J110" s="29"/>
    </row>
    <row r="111" spans="1:10">
      <c r="A111" s="5" t="s">
        <v>181</v>
      </c>
      <c r="C111" s="12"/>
      <c r="D111" s="124">
        <f>SUM(D107:D109)</f>
        <v>4592</v>
      </c>
      <c r="E111" s="12"/>
      <c r="F111" s="124">
        <f>SUM(F107:F109)</f>
        <v>240760</v>
      </c>
      <c r="G111" s="12"/>
      <c r="H111" s="124">
        <f>SUM(H107:H109)</f>
        <v>19600</v>
      </c>
      <c r="I111" s="56">
        <f>SUM(I107:I109)</f>
        <v>0</v>
      </c>
      <c r="J111" s="53">
        <f>SUM(J107:J109)</f>
        <v>19600</v>
      </c>
    </row>
    <row r="112" spans="1:10" ht="6.9" customHeight="1">
      <c r="C112" s="12"/>
      <c r="D112" s="131"/>
      <c r="E112" s="12"/>
      <c r="F112" s="131"/>
      <c r="G112" s="12"/>
      <c r="H112" s="131"/>
      <c r="I112" s="16"/>
      <c r="J112" s="16"/>
    </row>
    <row r="113" spans="1:10">
      <c r="B113" s="5" t="s">
        <v>110</v>
      </c>
      <c r="C113" s="12"/>
      <c r="D113" s="92"/>
      <c r="E113" s="12"/>
      <c r="F113" s="92"/>
      <c r="G113" s="12"/>
      <c r="H113" s="92"/>
      <c r="I113" s="7"/>
      <c r="J113" s="7"/>
    </row>
    <row r="114" spans="1:10">
      <c r="B114" s="5" t="s">
        <v>111</v>
      </c>
      <c r="C114" s="12"/>
      <c r="D114" s="92"/>
      <c r="E114" s="12"/>
      <c r="F114" s="92"/>
      <c r="G114" s="12"/>
      <c r="H114" s="92"/>
      <c r="I114" s="7"/>
      <c r="J114" s="7"/>
    </row>
    <row r="115" spans="1:10" hidden="1">
      <c r="A115" s="3">
        <v>4100</v>
      </c>
      <c r="B115" s="3" t="s">
        <v>112</v>
      </c>
      <c r="C115" s="12"/>
      <c r="D115" s="125"/>
      <c r="E115" s="12"/>
      <c r="F115" s="125"/>
      <c r="G115" s="12"/>
      <c r="H115" s="125"/>
      <c r="I115" s="9"/>
      <c r="J115" s="9"/>
    </row>
    <row r="116" spans="1:10">
      <c r="A116" s="20">
        <v>4200</v>
      </c>
      <c r="B116" s="3" t="s">
        <v>198</v>
      </c>
      <c r="C116" s="12"/>
      <c r="D116" s="80">
        <v>0</v>
      </c>
      <c r="E116" s="12"/>
      <c r="F116" s="80">
        <v>125000</v>
      </c>
      <c r="G116" s="12"/>
      <c r="H116" s="80">
        <v>0</v>
      </c>
      <c r="I116" s="55"/>
      <c r="J116" s="55">
        <f>+I116+H116</f>
        <v>0</v>
      </c>
    </row>
    <row r="117" spans="1:10">
      <c r="A117" s="20">
        <v>4300</v>
      </c>
      <c r="B117" s="3" t="s">
        <v>41</v>
      </c>
      <c r="C117" s="12"/>
      <c r="D117" s="94">
        <v>116122</v>
      </c>
      <c r="E117" s="12"/>
      <c r="F117" s="94">
        <v>210000</v>
      </c>
      <c r="G117" s="12"/>
      <c r="H117" s="94">
        <v>320000</v>
      </c>
      <c r="I117" s="55"/>
      <c r="J117" s="11">
        <f>+I117+H117</f>
        <v>320000</v>
      </c>
    </row>
    <row r="118" spans="1:10">
      <c r="A118" s="20">
        <v>4400</v>
      </c>
      <c r="B118" s="3" t="s">
        <v>171</v>
      </c>
      <c r="C118" s="12"/>
      <c r="D118" s="94">
        <v>1400</v>
      </c>
      <c r="E118" s="12"/>
      <c r="F118" s="94">
        <v>20000</v>
      </c>
      <c r="G118" s="12"/>
      <c r="H118" s="94">
        <v>10000</v>
      </c>
      <c r="I118" s="55"/>
      <c r="J118" s="11">
        <f>+I118+H118</f>
        <v>10000</v>
      </c>
    </row>
    <row r="119" spans="1:10">
      <c r="A119" s="20">
        <v>4600</v>
      </c>
      <c r="B119" s="3" t="s">
        <v>114</v>
      </c>
      <c r="C119" s="12"/>
      <c r="D119" s="92">
        <v>0</v>
      </c>
      <c r="E119" s="12"/>
      <c r="F119" s="92">
        <v>120000</v>
      </c>
      <c r="G119" s="12"/>
      <c r="H119" s="92">
        <v>0</v>
      </c>
      <c r="I119" s="7"/>
      <c r="J119" s="11">
        <f>+I119+H119</f>
        <v>0</v>
      </c>
    </row>
    <row r="120" spans="1:10">
      <c r="A120" s="20">
        <v>4700</v>
      </c>
      <c r="B120" s="3" t="s">
        <v>116</v>
      </c>
      <c r="C120" s="12"/>
      <c r="D120" s="130">
        <v>1237884</v>
      </c>
      <c r="E120" s="12"/>
      <c r="F120" s="130">
        <v>715000</v>
      </c>
      <c r="G120" s="12"/>
      <c r="H120" s="130">
        <v>1340000</v>
      </c>
      <c r="I120" s="56"/>
      <c r="J120" s="29">
        <f>+I120+H120</f>
        <v>1340000</v>
      </c>
    </row>
    <row r="121" spans="1:10" ht="6.9" customHeight="1">
      <c r="C121" s="12"/>
      <c r="D121" s="80"/>
      <c r="E121" s="12"/>
      <c r="F121" s="80"/>
      <c r="G121" s="12"/>
      <c r="H121" s="80"/>
      <c r="I121" s="11"/>
      <c r="J121" s="11"/>
    </row>
    <row r="122" spans="1:10">
      <c r="A122" s="5" t="s">
        <v>117</v>
      </c>
      <c r="B122" s="5"/>
      <c r="C122" s="12"/>
      <c r="D122" s="95">
        <f>SUM(D115:D120)</f>
        <v>1355406</v>
      </c>
      <c r="E122" s="12"/>
      <c r="F122" s="95">
        <f>SUM(F115:F120)</f>
        <v>1190000</v>
      </c>
      <c r="G122" s="12"/>
      <c r="H122" s="95">
        <f>SUM(H115:H120)</f>
        <v>1670000</v>
      </c>
      <c r="I122" s="56">
        <f>SUM(I115:I120)</f>
        <v>0</v>
      </c>
      <c r="J122" s="39">
        <f>SUM(J115:J120)</f>
        <v>1670000</v>
      </c>
    </row>
    <row r="123" spans="1:10">
      <c r="A123" s="5"/>
      <c r="B123" s="5" t="s">
        <v>118</v>
      </c>
      <c r="C123" s="12"/>
      <c r="D123" s="92"/>
      <c r="E123" s="12"/>
      <c r="F123" s="92"/>
      <c r="G123" s="12"/>
      <c r="H123" s="92"/>
      <c r="I123" s="7"/>
      <c r="J123" s="7"/>
    </row>
    <row r="124" spans="1:10" ht="6.9" customHeight="1">
      <c r="C124" s="12"/>
      <c r="D124" s="92"/>
      <c r="E124" s="12"/>
      <c r="F124" s="92"/>
      <c r="G124" s="12"/>
      <c r="H124" s="92"/>
      <c r="I124" s="7"/>
      <c r="J124" s="7"/>
    </row>
    <row r="125" spans="1:10">
      <c r="B125" s="5" t="s">
        <v>44</v>
      </c>
      <c r="C125" s="12"/>
      <c r="D125" s="131"/>
      <c r="E125" s="12"/>
      <c r="F125" s="131"/>
      <c r="G125" s="12"/>
      <c r="H125" s="131"/>
      <c r="I125" s="16"/>
      <c r="J125" s="16"/>
    </row>
    <row r="126" spans="1:10">
      <c r="A126" s="20">
        <v>5100</v>
      </c>
      <c r="B126" s="3" t="s">
        <v>45</v>
      </c>
      <c r="C126" s="12"/>
      <c r="D126" s="92">
        <v>560219</v>
      </c>
      <c r="E126" s="12"/>
      <c r="F126" s="92">
        <v>555000</v>
      </c>
      <c r="G126" s="12"/>
      <c r="H126" s="92">
        <v>555000</v>
      </c>
      <c r="I126" s="7"/>
      <c r="J126" s="7">
        <f>+I126+H126</f>
        <v>555000</v>
      </c>
    </row>
    <row r="127" spans="1:10" hidden="1">
      <c r="A127" s="20">
        <v>5200</v>
      </c>
      <c r="B127" s="3" t="s">
        <v>17</v>
      </c>
      <c r="C127" s="12"/>
      <c r="D127" s="125"/>
      <c r="E127" s="12"/>
      <c r="F127" s="125"/>
      <c r="G127" s="12"/>
      <c r="H127" s="125"/>
      <c r="I127" s="9"/>
      <c r="J127" s="9"/>
    </row>
    <row r="128" spans="1:10" hidden="1">
      <c r="A128" s="20">
        <v>5300</v>
      </c>
      <c r="B128" s="3" t="s">
        <v>46</v>
      </c>
      <c r="C128" s="12"/>
      <c r="D128" s="125"/>
      <c r="E128" s="12"/>
      <c r="F128" s="125"/>
      <c r="G128" s="12"/>
      <c r="H128" s="125"/>
      <c r="I128" s="9"/>
      <c r="J128" s="9"/>
    </row>
    <row r="129" spans="1:11">
      <c r="A129" s="20">
        <v>5600</v>
      </c>
      <c r="B129" s="3" t="s">
        <v>17</v>
      </c>
      <c r="C129" s="12"/>
      <c r="D129" s="63">
        <v>5144</v>
      </c>
      <c r="E129" s="12"/>
      <c r="F129" s="63">
        <v>5000</v>
      </c>
      <c r="G129" s="12"/>
      <c r="H129" s="63">
        <v>0</v>
      </c>
      <c r="I129" s="29"/>
      <c r="J129" s="29">
        <f>+I129+H129</f>
        <v>0</v>
      </c>
    </row>
    <row r="130" spans="1:11" hidden="1">
      <c r="A130" s="3">
        <v>5900</v>
      </c>
      <c r="B130" s="3" t="s">
        <v>48</v>
      </c>
      <c r="C130" s="12"/>
      <c r="D130" s="94"/>
      <c r="E130" s="12"/>
      <c r="F130" s="94"/>
      <c r="G130" s="12"/>
      <c r="H130" s="94"/>
      <c r="I130" s="55"/>
      <c r="J130" s="55"/>
    </row>
    <row r="131" spans="1:11" hidden="1">
      <c r="B131" s="3" t="s">
        <v>120</v>
      </c>
      <c r="C131" s="12"/>
      <c r="D131" s="130"/>
      <c r="E131" s="12"/>
      <c r="F131" s="130"/>
      <c r="G131" s="12"/>
      <c r="H131" s="130"/>
      <c r="I131" s="56"/>
      <c r="J131" s="56"/>
    </row>
    <row r="132" spans="1:11" ht="6.9" customHeight="1">
      <c r="C132" s="12"/>
      <c r="D132" s="92"/>
      <c r="E132" s="12"/>
      <c r="F132" s="92"/>
      <c r="G132" s="12"/>
      <c r="H132" s="92"/>
      <c r="I132" s="7"/>
      <c r="J132" s="7"/>
    </row>
    <row r="133" spans="1:11">
      <c r="A133" s="5" t="s">
        <v>49</v>
      </c>
      <c r="C133" s="12"/>
      <c r="D133" s="124">
        <f>SUM(D126:D132)</f>
        <v>565363</v>
      </c>
      <c r="E133" s="12"/>
      <c r="F133" s="124">
        <f>SUM(F126:F132)</f>
        <v>560000</v>
      </c>
      <c r="G133" s="12"/>
      <c r="H133" s="124">
        <f>SUM(H126:H132)</f>
        <v>555000</v>
      </c>
      <c r="I133" s="29">
        <f>+I126+I129</f>
        <v>0</v>
      </c>
      <c r="J133" s="53">
        <f>SUM(J126:J132)</f>
        <v>555000</v>
      </c>
    </row>
    <row r="134" spans="1:11" ht="6.9" customHeight="1">
      <c r="D134" s="80"/>
      <c r="F134" s="80"/>
      <c r="H134" s="80"/>
      <c r="I134" s="11"/>
      <c r="J134" s="11"/>
    </row>
    <row r="135" spans="1:11" hidden="1">
      <c r="A135" s="3">
        <v>7000</v>
      </c>
      <c r="B135" s="3" t="s">
        <v>50</v>
      </c>
      <c r="C135" s="12"/>
      <c r="D135" s="95"/>
      <c r="E135" s="12"/>
      <c r="F135" s="95"/>
      <c r="G135" s="12"/>
      <c r="H135" s="95"/>
      <c r="I135" s="39"/>
      <c r="J135" s="39"/>
    </row>
    <row r="136" spans="1:11" ht="6.9" hidden="1" customHeight="1">
      <c r="C136" s="12"/>
      <c r="D136" s="133"/>
      <c r="E136" s="12"/>
      <c r="F136" s="133"/>
      <c r="G136" s="12"/>
      <c r="H136" s="133"/>
      <c r="I136" s="43"/>
      <c r="J136" s="43"/>
    </row>
    <row r="137" spans="1:11" ht="12.75" hidden="1" customHeight="1">
      <c r="A137" s="3">
        <v>8900</v>
      </c>
      <c r="B137" s="3" t="s">
        <v>127</v>
      </c>
      <c r="C137" s="12"/>
      <c r="D137" s="87"/>
      <c r="E137" s="12"/>
      <c r="F137" s="87"/>
      <c r="G137" s="12"/>
      <c r="H137" s="87"/>
      <c r="I137" s="40"/>
      <c r="J137" s="40"/>
    </row>
    <row r="138" spans="1:11" ht="6.9" hidden="1" customHeight="1">
      <c r="C138" s="12"/>
      <c r="D138" s="133"/>
      <c r="E138" s="12"/>
      <c r="F138" s="133"/>
      <c r="G138" s="12"/>
      <c r="H138" s="133"/>
      <c r="I138" s="43"/>
      <c r="J138" s="43"/>
    </row>
    <row r="139" spans="1:11">
      <c r="B139" s="5" t="s">
        <v>161</v>
      </c>
      <c r="C139" s="12"/>
      <c r="D139" s="308">
        <f>SUM(D133:D137,+D122+D111+D101+D88)</f>
        <v>3923382</v>
      </c>
      <c r="E139" s="12"/>
      <c r="F139" s="308">
        <f>SUM(F133:F137,+F122+F111+F101+F88)</f>
        <v>3911500</v>
      </c>
      <c r="G139" s="12"/>
      <c r="H139" s="308">
        <f>SUM(H133:H137,+H122+H111+H101+H88)</f>
        <v>4441925</v>
      </c>
      <c r="I139" s="309">
        <f>SUM(I133:I137,+I122+I111+I105+I101+I88)</f>
        <v>0</v>
      </c>
      <c r="J139" s="308">
        <f>SUM(J133:J137,+J122+J111+J105+J101+J88)</f>
        <v>4441925</v>
      </c>
    </row>
    <row r="140" spans="1:11" ht="24" customHeight="1">
      <c r="A140" s="5" t="s">
        <v>275</v>
      </c>
      <c r="C140" s="12"/>
      <c r="D140" s="84"/>
      <c r="E140" s="12"/>
      <c r="F140" s="84"/>
      <c r="G140" s="12"/>
      <c r="H140" s="84"/>
      <c r="I140" s="12"/>
      <c r="J140" s="12"/>
    </row>
    <row r="141" spans="1:11">
      <c r="B141" s="5" t="s">
        <v>276</v>
      </c>
      <c r="C141" s="12"/>
      <c r="D141" s="80">
        <v>289555</v>
      </c>
      <c r="E141" s="12"/>
      <c r="F141" s="80">
        <v>266555</v>
      </c>
      <c r="G141" s="12"/>
      <c r="H141" s="80">
        <v>4075</v>
      </c>
      <c r="I141" s="80"/>
      <c r="J141" s="80">
        <f>+I141+H141</f>
        <v>4075</v>
      </c>
    </row>
    <row r="142" spans="1:11" ht="16.5" customHeight="1">
      <c r="B142" s="5" t="s">
        <v>287</v>
      </c>
      <c r="C142" s="12"/>
      <c r="D142" s="80">
        <v>1250000</v>
      </c>
      <c r="E142" s="12"/>
      <c r="F142" s="80">
        <v>1500000</v>
      </c>
      <c r="G142" s="12"/>
      <c r="H142" s="80">
        <v>1550000</v>
      </c>
      <c r="I142" s="11"/>
      <c r="J142" s="78">
        <f>+H142+I142</f>
        <v>1550000</v>
      </c>
      <c r="K142" s="303">
        <f>+J142/J71</f>
        <v>1.1071428571428572</v>
      </c>
    </row>
    <row r="143" spans="1:11" ht="16.5" customHeight="1">
      <c r="B143" s="5" t="s">
        <v>278</v>
      </c>
      <c r="C143" s="12"/>
      <c r="D143" s="63">
        <v>197410</v>
      </c>
      <c r="E143" s="12"/>
      <c r="F143" s="63">
        <v>0</v>
      </c>
      <c r="G143" s="12"/>
      <c r="H143" s="63">
        <v>0</v>
      </c>
      <c r="I143" s="29"/>
      <c r="J143" s="29">
        <v>0</v>
      </c>
    </row>
    <row r="144" spans="1:11" ht="16.5" hidden="1" customHeight="1">
      <c r="B144" s="5" t="s">
        <v>277</v>
      </c>
      <c r="C144" s="12"/>
      <c r="D144" s="80"/>
      <c r="E144" s="12"/>
      <c r="F144" s="80"/>
      <c r="G144" s="12"/>
      <c r="H144" s="80"/>
      <c r="I144" s="11"/>
      <c r="J144" s="11"/>
    </row>
    <row r="145" spans="2:10" s="83" customFormat="1" ht="6.9" customHeight="1">
      <c r="C145" s="84"/>
      <c r="D145" s="81"/>
      <c r="E145" s="84"/>
      <c r="F145" s="81"/>
      <c r="G145" s="84"/>
      <c r="H145" s="81"/>
      <c r="I145" s="84"/>
    </row>
    <row r="146" spans="2:10" ht="14.4" thickBot="1">
      <c r="B146" s="5" t="s">
        <v>121</v>
      </c>
      <c r="C146" s="12"/>
      <c r="D146" s="97">
        <f>SUM(D139:D143)</f>
        <v>5660347</v>
      </c>
      <c r="E146" s="12"/>
      <c r="F146" s="97">
        <f>SUM(F139:F143)</f>
        <v>5678055</v>
      </c>
      <c r="G146" s="12"/>
      <c r="H146" s="97">
        <f>SUM(H139:H143)</f>
        <v>5996000</v>
      </c>
      <c r="I146" s="97">
        <f>SUM(I139:I143)</f>
        <v>0</v>
      </c>
      <c r="J146" s="97">
        <f>SUM(J139:J143)</f>
        <v>5996000</v>
      </c>
    </row>
    <row r="147" spans="2:10" ht="14.4" thickTop="1">
      <c r="C147" s="12"/>
      <c r="D147" s="84"/>
      <c r="E147" s="12"/>
      <c r="F147" s="84"/>
      <c r="G147" s="12"/>
      <c r="H147" s="84"/>
      <c r="I147" s="12"/>
      <c r="J147" s="12"/>
    </row>
    <row r="148" spans="2:10">
      <c r="B148" s="5"/>
      <c r="D148" s="84"/>
      <c r="F148" s="84"/>
      <c r="H148" s="84"/>
      <c r="I148" s="12"/>
      <c r="J148" s="12"/>
    </row>
    <row r="149" spans="2:10">
      <c r="D149" s="304">
        <f>D73-D146</f>
        <v>0</v>
      </c>
      <c r="F149" s="304">
        <f>F73-F146</f>
        <v>0</v>
      </c>
      <c r="H149" s="62">
        <f>H73-H146</f>
        <v>0</v>
      </c>
      <c r="I149" s="62">
        <f>I73-I146</f>
        <v>0</v>
      </c>
      <c r="J149" s="62">
        <f>J73-J146</f>
        <v>0</v>
      </c>
    </row>
  </sheetData>
  <phoneticPr fontId="0" type="noConversion"/>
  <printOptions horizontalCentered="1"/>
  <pageMargins left="0.5" right="0.25" top="0.75" bottom="0.75" header="0.5" footer="0.25"/>
  <pageSetup scale="94" firstPageNumber="13" fitToHeight="2" orientation="portrait" useFirstPageNumber="1" horizontalDpi="4294967292" r:id="rId1"/>
  <headerFooter alignWithMargins="0"/>
  <rowBreaks count="1" manualBreakCount="1">
    <brk id="74"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N149"/>
  <sheetViews>
    <sheetView zoomScale="75" workbookViewId="0">
      <pane xSplit="2" ySplit="7" topLeftCell="C8" activePane="bottomRight" state="frozen"/>
      <selection pane="topRight" activeCell="C1" sqref="C1"/>
      <selection pane="bottomLeft" activeCell="A8" sqref="A8"/>
      <selection pane="bottomRight" activeCell="F130" sqref="F130"/>
    </sheetView>
  </sheetViews>
  <sheetFormatPr defaultColWidth="9.109375" defaultRowHeight="13.8"/>
  <cols>
    <col min="1" max="1" width="5" style="3" customWidth="1"/>
    <col min="2" max="2" width="34.44140625" style="3" customWidth="1"/>
    <col min="3" max="3" width="3.6640625" style="3" customWidth="1"/>
    <col min="4" max="4" width="12.6640625" style="3" customWidth="1"/>
    <col min="5" max="5" width="3.6640625" style="3" customWidth="1"/>
    <col min="6" max="6" width="12.6640625" style="3" customWidth="1"/>
    <col min="7" max="7" width="3.6640625" style="3" customWidth="1"/>
    <col min="8" max="8" width="12.6640625" style="3" customWidth="1"/>
    <col min="9" max="16384" width="9.109375" style="3"/>
  </cols>
  <sheetData>
    <row r="1" spans="1:8">
      <c r="A1" s="1" t="s">
        <v>196</v>
      </c>
      <c r="B1" s="1"/>
      <c r="C1" s="2"/>
      <c r="D1" s="2"/>
      <c r="E1" s="2"/>
      <c r="F1" s="2"/>
      <c r="G1" s="2"/>
      <c r="H1" s="2"/>
    </row>
    <row r="2" spans="1:8">
      <c r="A2" s="1" t="s">
        <v>1</v>
      </c>
      <c r="B2" s="2"/>
      <c r="C2" s="2"/>
      <c r="D2" s="2"/>
      <c r="E2" s="2"/>
      <c r="F2" s="2"/>
      <c r="G2" s="2"/>
      <c r="H2" s="2"/>
    </row>
    <row r="3" spans="1:8">
      <c r="A3" s="4"/>
    </row>
    <row r="4" spans="1:8">
      <c r="A4" s="4"/>
      <c r="D4" s="20"/>
      <c r="F4" s="20"/>
      <c r="H4" s="20"/>
    </row>
    <row r="5" spans="1:8">
      <c r="D5" s="65" t="s">
        <v>122</v>
      </c>
      <c r="E5" s="5"/>
      <c r="F5" s="65" t="s">
        <v>122</v>
      </c>
      <c r="G5" s="5"/>
      <c r="H5" s="65" t="s">
        <v>123</v>
      </c>
    </row>
    <row r="6" spans="1:8">
      <c r="A6" s="5" t="s">
        <v>136</v>
      </c>
      <c r="D6" s="65" t="s">
        <v>250</v>
      </c>
      <c r="E6" s="5"/>
      <c r="F6" s="65" t="s">
        <v>261</v>
      </c>
      <c r="G6" s="5"/>
      <c r="H6" s="65" t="s">
        <v>290</v>
      </c>
    </row>
    <row r="7" spans="1:8">
      <c r="A7" s="6"/>
      <c r="B7" s="6"/>
      <c r="C7" s="6"/>
      <c r="D7" s="6"/>
      <c r="E7" s="6"/>
      <c r="F7" s="6"/>
      <c r="G7" s="6"/>
      <c r="H7" s="6"/>
    </row>
    <row r="8" spans="1:8">
      <c r="C8" s="7"/>
      <c r="D8" s="7"/>
      <c r="E8" s="7"/>
      <c r="F8" s="7"/>
      <c r="G8" s="7"/>
      <c r="H8" s="7"/>
    </row>
    <row r="9" spans="1:8">
      <c r="A9" s="5" t="s">
        <v>12</v>
      </c>
      <c r="C9" s="7"/>
      <c r="D9" s="7"/>
      <c r="E9" s="7"/>
      <c r="F9" s="7"/>
      <c r="G9" s="7"/>
      <c r="H9" s="7"/>
    </row>
    <row r="10" spans="1:8" ht="3.9" customHeight="1">
      <c r="C10" s="9"/>
      <c r="D10" s="9"/>
      <c r="E10" s="9"/>
      <c r="F10" s="9"/>
      <c r="G10" s="9"/>
      <c r="H10" s="9"/>
    </row>
    <row r="11" spans="1:8" hidden="1">
      <c r="A11" s="3">
        <v>1110</v>
      </c>
      <c r="B11" s="3" t="s">
        <v>133</v>
      </c>
      <c r="C11" s="9"/>
      <c r="D11" s="10"/>
      <c r="E11" s="9"/>
      <c r="F11" s="10"/>
      <c r="G11" s="9"/>
      <c r="H11" s="10"/>
    </row>
    <row r="12" spans="1:8" ht="3.9" hidden="1" customHeight="1">
      <c r="C12" s="9"/>
      <c r="D12" s="9"/>
      <c r="E12" s="9"/>
      <c r="F12" s="9"/>
      <c r="G12" s="9"/>
      <c r="H12" s="9"/>
    </row>
    <row r="13" spans="1:8" hidden="1">
      <c r="A13" s="3">
        <v>1120</v>
      </c>
      <c r="B13" s="3" t="s">
        <v>59</v>
      </c>
      <c r="C13" s="9"/>
      <c r="D13" s="10"/>
      <c r="E13" s="9"/>
      <c r="F13" s="10"/>
      <c r="G13" s="9"/>
      <c r="H13" s="10"/>
    </row>
    <row r="14" spans="1:8" ht="3.9" hidden="1" customHeight="1">
      <c r="C14" s="9"/>
      <c r="D14" s="9"/>
      <c r="E14" s="9"/>
      <c r="F14" s="9"/>
      <c r="G14" s="9"/>
      <c r="H14" s="9"/>
    </row>
    <row r="15" spans="1:8" hidden="1">
      <c r="A15" s="3">
        <v>1130</v>
      </c>
      <c r="B15" s="3" t="s">
        <v>13</v>
      </c>
      <c r="C15" s="9"/>
      <c r="D15" s="10"/>
      <c r="E15" s="9"/>
      <c r="F15" s="10"/>
      <c r="G15" s="9"/>
      <c r="H15" s="10"/>
    </row>
    <row r="16" spans="1:8" ht="3.9" hidden="1" customHeight="1">
      <c r="C16" s="7"/>
      <c r="D16" s="9"/>
      <c r="E16" s="7"/>
      <c r="F16" s="9"/>
      <c r="G16" s="7"/>
      <c r="H16" s="9"/>
    </row>
    <row r="17" spans="1:14" hidden="1">
      <c r="B17" s="3" t="s">
        <v>60</v>
      </c>
      <c r="C17" s="9"/>
      <c r="D17" s="9"/>
      <c r="E17" s="9"/>
      <c r="F17" s="9"/>
      <c r="G17" s="9"/>
      <c r="H17" s="9"/>
    </row>
    <row r="18" spans="1:14" hidden="1">
      <c r="B18" s="3" t="s">
        <v>61</v>
      </c>
      <c r="C18" s="9"/>
      <c r="D18" s="10"/>
      <c r="E18" s="9"/>
      <c r="F18" s="10"/>
      <c r="G18" s="9"/>
      <c r="H18" s="10"/>
    </row>
    <row r="19" spans="1:14" hidden="1">
      <c r="A19" s="3">
        <v>1200</v>
      </c>
      <c r="B19" s="3" t="s">
        <v>62</v>
      </c>
      <c r="C19" s="9"/>
      <c r="D19" s="10"/>
      <c r="E19" s="9"/>
      <c r="F19" s="10"/>
      <c r="G19" s="9"/>
      <c r="H19" s="10"/>
    </row>
    <row r="20" spans="1:14" ht="3.9" customHeight="1">
      <c r="C20" s="9"/>
      <c r="D20" s="9"/>
      <c r="E20" s="9"/>
      <c r="F20" s="9"/>
      <c r="G20" s="9"/>
      <c r="H20" s="9"/>
    </row>
    <row r="21" spans="1:14">
      <c r="A21" s="3">
        <v>1300</v>
      </c>
      <c r="B21" s="21" t="s">
        <v>137</v>
      </c>
      <c r="C21" s="9"/>
      <c r="D21" s="29">
        <v>0</v>
      </c>
      <c r="E21" s="9"/>
      <c r="F21" s="29">
        <v>0</v>
      </c>
      <c r="G21" s="9"/>
      <c r="H21" s="29">
        <v>0</v>
      </c>
    </row>
    <row r="22" spans="1:14" ht="3.9" hidden="1" customHeight="1">
      <c r="C22" s="9"/>
      <c r="D22" s="7"/>
      <c r="E22" s="9"/>
      <c r="F22" s="7"/>
      <c r="G22" s="9"/>
      <c r="H22" s="7"/>
    </row>
    <row r="23" spans="1:14" hidden="1">
      <c r="A23" s="3">
        <v>1400</v>
      </c>
      <c r="B23" s="3" t="s">
        <v>64</v>
      </c>
      <c r="C23" s="9"/>
      <c r="D23" s="11">
        <v>0</v>
      </c>
      <c r="E23" s="9"/>
      <c r="F23" s="11">
        <v>0</v>
      </c>
      <c r="G23" s="9"/>
      <c r="H23" s="11">
        <v>0</v>
      </c>
      <c r="I23" s="28"/>
      <c r="J23" s="28"/>
      <c r="K23" s="28"/>
      <c r="L23" s="28"/>
      <c r="M23" s="28"/>
      <c r="N23" s="28"/>
    </row>
    <row r="24" spans="1:14" ht="3.9" hidden="1" customHeight="1">
      <c r="C24" s="9"/>
      <c r="D24" s="11"/>
      <c r="E24" s="9"/>
      <c r="F24" s="11"/>
      <c r="G24" s="9"/>
      <c r="H24" s="11"/>
      <c r="I24" s="28"/>
      <c r="J24" s="28"/>
      <c r="K24" s="28"/>
      <c r="L24" s="28"/>
      <c r="M24" s="28"/>
      <c r="N24" s="28"/>
    </row>
    <row r="25" spans="1:14" hidden="1">
      <c r="A25" s="3">
        <v>1500</v>
      </c>
      <c r="B25" s="3" t="s">
        <v>17</v>
      </c>
      <c r="C25" s="9"/>
      <c r="D25" s="11"/>
      <c r="E25" s="9"/>
      <c r="F25" s="11"/>
      <c r="G25" s="9"/>
      <c r="H25" s="11"/>
      <c r="I25" s="28"/>
      <c r="J25" s="28"/>
      <c r="K25" s="28"/>
      <c r="L25" s="28"/>
      <c r="M25" s="28"/>
      <c r="N25" s="28"/>
    </row>
    <row r="26" spans="1:14" ht="3.9" hidden="1" customHeight="1">
      <c r="C26" s="9"/>
      <c r="D26" s="11"/>
      <c r="E26" s="9"/>
      <c r="F26" s="11"/>
      <c r="G26" s="9"/>
      <c r="H26" s="11"/>
      <c r="I26" s="28"/>
      <c r="J26" s="28"/>
      <c r="K26" s="28"/>
      <c r="L26" s="28"/>
      <c r="M26" s="28"/>
      <c r="N26" s="28"/>
    </row>
    <row r="27" spans="1:14" hidden="1">
      <c r="A27" s="3">
        <v>1600</v>
      </c>
      <c r="B27" s="3" t="s">
        <v>65</v>
      </c>
      <c r="C27" s="9"/>
      <c r="D27" s="11">
        <v>0</v>
      </c>
      <c r="E27" s="9"/>
      <c r="F27" s="11">
        <v>0</v>
      </c>
      <c r="G27" s="9"/>
      <c r="H27" s="11">
        <v>0</v>
      </c>
      <c r="I27" s="28"/>
      <c r="J27" s="28"/>
      <c r="K27" s="28"/>
      <c r="L27" s="28"/>
      <c r="M27" s="28"/>
      <c r="N27" s="28"/>
    </row>
    <row r="28" spans="1:14" ht="3.9" hidden="1" customHeight="1">
      <c r="C28" s="9"/>
      <c r="D28" s="11"/>
      <c r="E28" s="9"/>
      <c r="F28" s="11"/>
      <c r="G28" s="9"/>
      <c r="H28" s="11"/>
      <c r="I28" s="28"/>
      <c r="J28" s="28"/>
      <c r="K28" s="28"/>
      <c r="L28" s="28"/>
      <c r="M28" s="28"/>
      <c r="N28" s="28"/>
    </row>
    <row r="29" spans="1:14" hidden="1">
      <c r="A29" s="3">
        <v>1700</v>
      </c>
      <c r="B29" s="3" t="s">
        <v>19</v>
      </c>
      <c r="C29" s="9"/>
      <c r="D29" s="29"/>
      <c r="E29" s="9"/>
      <c r="F29" s="29">
        <v>0</v>
      </c>
      <c r="G29" s="9"/>
      <c r="H29" s="29">
        <f>+G29+F29</f>
        <v>0</v>
      </c>
    </row>
    <row r="30" spans="1:14" ht="6.9" customHeight="1">
      <c r="C30" s="8"/>
      <c r="D30" s="11"/>
      <c r="E30" s="8"/>
      <c r="F30" s="11"/>
      <c r="G30" s="8"/>
      <c r="H30" s="11"/>
    </row>
    <row r="31" spans="1:14">
      <c r="A31" s="5" t="s">
        <v>66</v>
      </c>
      <c r="C31" s="7"/>
      <c r="D31" s="29">
        <f>SUM(D27:D29,D25+D23+D21+D19+D15+D13+D11)</f>
        <v>0</v>
      </c>
      <c r="E31" s="7"/>
      <c r="F31" s="29">
        <f>SUM(F27:F29,F25+F23+F21+F19+F15+F13+F11)</f>
        <v>0</v>
      </c>
      <c r="G31" s="7"/>
      <c r="H31" s="29">
        <f>SUM(H27:H29,H25+H23+H21+H19+H15+H13+H11)</f>
        <v>0</v>
      </c>
    </row>
    <row r="32" spans="1:14" ht="6.9" hidden="1" customHeight="1">
      <c r="C32" s="7"/>
      <c r="D32" s="7"/>
      <c r="E32" s="7"/>
      <c r="F32" s="7"/>
      <c r="G32" s="7"/>
      <c r="H32" s="7"/>
    </row>
    <row r="33" spans="1:8" hidden="1">
      <c r="A33" s="3" t="s">
        <v>67</v>
      </c>
      <c r="C33" s="7"/>
      <c r="D33" s="7"/>
      <c r="E33" s="7"/>
      <c r="F33" s="7"/>
      <c r="G33" s="7"/>
      <c r="H33" s="7"/>
    </row>
    <row r="34" spans="1:8" ht="13.5" hidden="1" customHeight="1">
      <c r="A34" s="3">
        <v>3630</v>
      </c>
      <c r="B34" s="3" t="s">
        <v>68</v>
      </c>
      <c r="C34" s="7"/>
      <c r="D34" s="29"/>
      <c r="E34" s="7"/>
      <c r="F34" s="29"/>
      <c r="G34" s="7"/>
      <c r="H34" s="29"/>
    </row>
    <row r="35" spans="1:8" ht="13.5" hidden="1" customHeight="1">
      <c r="A35" s="3">
        <v>3690</v>
      </c>
      <c r="B35" s="3" t="s">
        <v>69</v>
      </c>
      <c r="C35" s="7"/>
      <c r="D35" s="29"/>
      <c r="E35" s="7"/>
      <c r="F35" s="29"/>
      <c r="G35" s="7"/>
      <c r="H35" s="29"/>
    </row>
    <row r="36" spans="1:8" ht="3.9" hidden="1" customHeight="1">
      <c r="C36" s="11"/>
      <c r="D36" s="11"/>
      <c r="E36" s="11"/>
      <c r="F36" s="11"/>
      <c r="G36" s="11"/>
      <c r="H36" s="11"/>
    </row>
    <row r="37" spans="1:8" hidden="1">
      <c r="B37" s="3" t="s">
        <v>70</v>
      </c>
      <c r="C37" s="7"/>
      <c r="D37" s="7"/>
      <c r="E37" s="7"/>
      <c r="F37" s="7"/>
      <c r="G37" s="7"/>
      <c r="H37" s="7"/>
    </row>
    <row r="38" spans="1:8" hidden="1">
      <c r="B38" s="3" t="s">
        <v>71</v>
      </c>
      <c r="C38" s="7"/>
      <c r="D38" s="7"/>
      <c r="E38" s="7"/>
      <c r="F38" s="7"/>
      <c r="G38" s="7"/>
      <c r="H38" s="7"/>
    </row>
    <row r="39" spans="1:8" hidden="1">
      <c r="B39" s="3" t="s">
        <v>72</v>
      </c>
      <c r="C39" s="7"/>
      <c r="D39" s="7"/>
      <c r="E39" s="7"/>
      <c r="F39" s="7"/>
      <c r="G39" s="7"/>
      <c r="H39" s="7"/>
    </row>
    <row r="40" spans="1:8" hidden="1">
      <c r="B40" s="3" t="s">
        <v>73</v>
      </c>
      <c r="C40" s="7"/>
      <c r="D40" s="7"/>
      <c r="E40" s="7"/>
      <c r="F40" s="7"/>
      <c r="G40" s="7"/>
      <c r="H40" s="7"/>
    </row>
    <row r="41" spans="1:8" hidden="1">
      <c r="B41" s="3" t="s">
        <v>74</v>
      </c>
      <c r="C41" s="7"/>
      <c r="D41" s="7"/>
      <c r="E41" s="7"/>
      <c r="F41" s="7"/>
      <c r="G41" s="7"/>
      <c r="H41" s="7"/>
    </row>
    <row r="42" spans="1:8" hidden="1">
      <c r="B42" s="3" t="s">
        <v>75</v>
      </c>
      <c r="C42" s="7"/>
      <c r="D42" s="29"/>
      <c r="E42" s="7"/>
      <c r="F42" s="29"/>
      <c r="G42" s="7"/>
      <c r="H42" s="29"/>
    </row>
    <row r="43" spans="1:8" hidden="1">
      <c r="A43" s="3">
        <v>3800</v>
      </c>
      <c r="B43" s="3" t="s">
        <v>76</v>
      </c>
      <c r="C43" s="7"/>
      <c r="D43" s="11">
        <f>SUM(D37:D42)</f>
        <v>0</v>
      </c>
      <c r="E43" s="7"/>
      <c r="F43" s="11">
        <v>0</v>
      </c>
      <c r="G43" s="7"/>
      <c r="H43" s="11">
        <f>SUM(H37:H42)</f>
        <v>0</v>
      </c>
    </row>
    <row r="44" spans="1:8" ht="6.9" hidden="1" customHeight="1">
      <c r="C44" s="7"/>
      <c r="D44" s="29"/>
      <c r="E44" s="7"/>
      <c r="F44" s="29"/>
      <c r="G44" s="7"/>
      <c r="H44" s="29"/>
    </row>
    <row r="45" spans="1:8" hidden="1">
      <c r="A45" s="3" t="s">
        <v>77</v>
      </c>
      <c r="C45" s="7"/>
      <c r="D45" s="29">
        <f>SUM(D43+D35+D34)</f>
        <v>0</v>
      </c>
      <c r="E45" s="7"/>
      <c r="F45" s="29">
        <v>0</v>
      </c>
      <c r="G45" s="7"/>
      <c r="H45" s="29">
        <f>SUM(H43+H35+H34)</f>
        <v>0</v>
      </c>
    </row>
    <row r="46" spans="1:8" ht="6.9" hidden="1" customHeight="1">
      <c r="C46" s="7"/>
      <c r="D46" s="11"/>
      <c r="E46" s="7"/>
      <c r="F46" s="11"/>
      <c r="G46" s="7"/>
      <c r="H46" s="11"/>
    </row>
    <row r="47" spans="1:8" hidden="1">
      <c r="A47" s="3" t="s">
        <v>21</v>
      </c>
      <c r="C47" s="7"/>
      <c r="D47" s="7"/>
      <c r="E47" s="7"/>
      <c r="F47" s="7"/>
      <c r="G47" s="7"/>
      <c r="H47" s="7"/>
    </row>
    <row r="48" spans="1:8" hidden="1">
      <c r="A48" s="3">
        <v>4370</v>
      </c>
      <c r="B48" s="3" t="s">
        <v>78</v>
      </c>
      <c r="C48" s="7"/>
      <c r="D48" s="7"/>
      <c r="E48" s="7"/>
      <c r="F48" s="7"/>
      <c r="G48" s="7"/>
      <c r="H48" s="7"/>
    </row>
    <row r="49" spans="1:8" hidden="1">
      <c r="A49" s="3">
        <v>4710</v>
      </c>
      <c r="B49" s="3" t="s">
        <v>80</v>
      </c>
      <c r="C49" s="7"/>
      <c r="D49" s="7"/>
      <c r="E49" s="7"/>
      <c r="F49" s="7"/>
      <c r="G49" s="7"/>
      <c r="H49" s="7"/>
    </row>
    <row r="50" spans="1:8" hidden="1">
      <c r="A50" s="3">
        <v>4820</v>
      </c>
      <c r="B50" s="3" t="s">
        <v>81</v>
      </c>
      <c r="C50" s="7"/>
      <c r="D50" s="7"/>
      <c r="E50" s="7"/>
      <c r="F50" s="7"/>
      <c r="G50" s="7"/>
      <c r="H50" s="7"/>
    </row>
    <row r="51" spans="1:8" hidden="1">
      <c r="A51" s="3">
        <v>4830</v>
      </c>
      <c r="B51" s="3" t="s">
        <v>82</v>
      </c>
      <c r="C51" s="7"/>
      <c r="D51" s="7"/>
      <c r="E51" s="7"/>
      <c r="F51" s="7"/>
      <c r="G51" s="7"/>
      <c r="H51" s="7"/>
    </row>
    <row r="52" spans="1:8" hidden="1">
      <c r="A52" s="3">
        <v>4850</v>
      </c>
      <c r="B52" s="3" t="s">
        <v>83</v>
      </c>
      <c r="C52" s="7"/>
      <c r="D52" s="7"/>
      <c r="E52" s="7"/>
      <c r="F52" s="7"/>
      <c r="G52" s="7"/>
      <c r="H52" s="7"/>
    </row>
    <row r="53" spans="1:8" hidden="1">
      <c r="A53" s="3">
        <v>4870</v>
      </c>
      <c r="B53" s="3" t="s">
        <v>84</v>
      </c>
      <c r="C53" s="7"/>
      <c r="D53" s="7"/>
      <c r="E53" s="7"/>
      <c r="F53" s="7"/>
      <c r="G53" s="7"/>
      <c r="H53" s="7"/>
    </row>
    <row r="54" spans="1:8" hidden="1">
      <c r="A54" s="3">
        <v>4880</v>
      </c>
      <c r="B54" s="3" t="s">
        <v>24</v>
      </c>
      <c r="C54" s="7"/>
      <c r="D54" s="29"/>
      <c r="E54" s="7"/>
      <c r="F54" s="29"/>
      <c r="G54" s="7"/>
      <c r="H54" s="29"/>
    </row>
    <row r="55" spans="1:8" ht="6.9" hidden="1" customHeight="1">
      <c r="C55" s="11"/>
      <c r="D55" s="11"/>
      <c r="E55" s="11"/>
      <c r="F55" s="11"/>
      <c r="G55" s="11"/>
      <c r="H55" s="11"/>
    </row>
    <row r="56" spans="1:8" hidden="1">
      <c r="A56" s="3" t="s">
        <v>85</v>
      </c>
      <c r="C56" s="7"/>
      <c r="D56" s="29">
        <f>SUM(D48:D54)</f>
        <v>0</v>
      </c>
      <c r="E56" s="7"/>
      <c r="F56" s="29">
        <v>0</v>
      </c>
      <c r="G56" s="7"/>
      <c r="H56" s="29">
        <f>SUM(H48:H54)</f>
        <v>0</v>
      </c>
    </row>
    <row r="57" spans="1:8" ht="6.9" hidden="1" customHeight="1">
      <c r="C57" s="7"/>
      <c r="D57" s="7"/>
      <c r="E57" s="7"/>
      <c r="F57" s="7"/>
      <c r="G57" s="7"/>
      <c r="H57" s="7"/>
    </row>
    <row r="58" spans="1:8" hidden="1">
      <c r="A58" s="3">
        <v>5000</v>
      </c>
      <c r="B58" s="3" t="s">
        <v>130</v>
      </c>
      <c r="C58" s="7"/>
      <c r="D58" s="7"/>
      <c r="E58" s="7"/>
      <c r="F58" s="7"/>
      <c r="G58" s="7"/>
      <c r="H58" s="7"/>
    </row>
    <row r="59" spans="1:8" ht="6.9" hidden="1" customHeight="1">
      <c r="C59" s="7"/>
      <c r="D59" s="7"/>
      <c r="E59" s="7"/>
      <c r="F59" s="7"/>
      <c r="G59" s="7"/>
      <c r="H59" s="7"/>
    </row>
    <row r="60" spans="1:8" ht="12.75" hidden="1" customHeight="1">
      <c r="A60" s="3">
        <v>5100</v>
      </c>
      <c r="B60" s="3" t="s">
        <v>25</v>
      </c>
      <c r="C60" s="7"/>
      <c r="D60" s="7"/>
      <c r="E60" s="7"/>
      <c r="F60" s="7"/>
      <c r="G60" s="7"/>
      <c r="H60" s="7"/>
    </row>
    <row r="61" spans="1:8" ht="6.9" hidden="1" customHeight="1">
      <c r="C61" s="7"/>
      <c r="D61" s="7"/>
      <c r="E61" s="7"/>
      <c r="F61" s="7"/>
      <c r="G61" s="7"/>
      <c r="H61" s="7"/>
    </row>
    <row r="62" spans="1:8" hidden="1">
      <c r="A62" s="3">
        <v>5600</v>
      </c>
      <c r="B62" s="3" t="s">
        <v>87</v>
      </c>
      <c r="C62" s="7"/>
      <c r="D62" s="7"/>
      <c r="E62" s="7"/>
      <c r="F62" s="7"/>
      <c r="G62" s="7"/>
      <c r="H62" s="7"/>
    </row>
    <row r="63" spans="1:8" ht="6.9" customHeight="1">
      <c r="C63" s="7"/>
      <c r="D63" s="11"/>
      <c r="E63" s="7"/>
      <c r="F63" s="11"/>
      <c r="G63" s="7"/>
      <c r="H63" s="11"/>
    </row>
    <row r="64" spans="1:8">
      <c r="B64" s="5" t="s">
        <v>88</v>
      </c>
      <c r="C64" s="7"/>
      <c r="D64" s="38">
        <f>SUM(D58:D62,+D56+D45+D31)</f>
        <v>0</v>
      </c>
      <c r="E64" s="7"/>
      <c r="F64" s="38">
        <f>SUM(F58:F62,+F56+F45+F31)</f>
        <v>0</v>
      </c>
      <c r="G64" s="7"/>
      <c r="H64" s="38">
        <f>SUM(H58:H62,+H56+H45+H31)</f>
        <v>0</v>
      </c>
    </row>
    <row r="65" spans="1:8" ht="3.9" customHeight="1">
      <c r="C65" s="7"/>
      <c r="D65" s="7"/>
      <c r="E65" s="7"/>
      <c r="F65" s="7"/>
      <c r="G65" s="7"/>
      <c r="H65" s="7"/>
    </row>
    <row r="66" spans="1:8">
      <c r="A66" s="3" t="s">
        <v>89</v>
      </c>
      <c r="C66" s="11"/>
      <c r="D66" s="11"/>
      <c r="E66" s="11"/>
      <c r="F66" s="11"/>
      <c r="G66" s="11"/>
      <c r="H66" s="11">
        <v>0</v>
      </c>
    </row>
    <row r="67" spans="1:8" ht="6.9" customHeight="1">
      <c r="C67" s="11"/>
      <c r="D67" s="8"/>
      <c r="E67" s="11"/>
      <c r="F67" s="8"/>
      <c r="G67" s="11"/>
      <c r="H67" s="8"/>
    </row>
    <row r="68" spans="1:8" ht="12.75" hidden="1" customHeight="1">
      <c r="A68" s="3" t="s">
        <v>125</v>
      </c>
      <c r="C68" s="7"/>
      <c r="D68" s="8"/>
      <c r="E68" s="7"/>
      <c r="F68" s="8"/>
      <c r="G68" s="7"/>
      <c r="H68" s="8"/>
    </row>
    <row r="69" spans="1:8" ht="6.9" hidden="1" customHeight="1">
      <c r="C69" s="7"/>
      <c r="D69" s="8"/>
      <c r="E69" s="7"/>
      <c r="F69" s="8"/>
      <c r="G69" s="7"/>
      <c r="H69" s="8"/>
    </row>
    <row r="70" spans="1:8" ht="12.75" hidden="1" customHeight="1">
      <c r="A70" s="3" t="s">
        <v>131</v>
      </c>
      <c r="C70" s="9"/>
      <c r="D70" s="8"/>
      <c r="E70" s="9"/>
      <c r="F70" s="8"/>
      <c r="G70" s="9"/>
      <c r="H70" s="8"/>
    </row>
    <row r="71" spans="1:8" ht="3.9" customHeight="1">
      <c r="C71" s="9"/>
      <c r="D71" s="8"/>
      <c r="E71" s="9"/>
      <c r="F71" s="8"/>
      <c r="G71" s="9"/>
      <c r="H71" s="8"/>
    </row>
    <row r="72" spans="1:8">
      <c r="A72" s="3" t="s">
        <v>90</v>
      </c>
      <c r="B72" s="21"/>
      <c r="C72" s="9"/>
      <c r="D72" s="29"/>
      <c r="E72" s="9"/>
      <c r="F72" s="29"/>
      <c r="G72" s="9"/>
      <c r="H72" s="29"/>
    </row>
    <row r="73" spans="1:8" ht="14.4" thickBot="1">
      <c r="B73" s="5" t="s">
        <v>91</v>
      </c>
      <c r="C73" s="7"/>
      <c r="D73" s="51">
        <f>SUM(D64:D72)</f>
        <v>0</v>
      </c>
      <c r="E73" s="7"/>
      <c r="F73" s="51">
        <f>SUM(F64:F72)</f>
        <v>0</v>
      </c>
      <c r="G73" s="7"/>
      <c r="H73" s="76">
        <f>SUM(H64:H72)</f>
        <v>0</v>
      </c>
    </row>
    <row r="74" spans="1:8" ht="14.4" thickTop="1">
      <c r="C74" s="7"/>
      <c r="D74" s="23"/>
      <c r="E74" s="7"/>
      <c r="F74" s="23"/>
      <c r="G74" s="7"/>
      <c r="H74" s="23"/>
    </row>
    <row r="75" spans="1:8" ht="39.9" customHeight="1">
      <c r="C75" s="12"/>
      <c r="D75" s="12"/>
      <c r="E75" s="12"/>
      <c r="F75" s="12"/>
      <c r="G75" s="12"/>
      <c r="H75" s="12"/>
    </row>
    <row r="76" spans="1:8" hidden="1">
      <c r="A76" s="1" t="s">
        <v>138</v>
      </c>
      <c r="B76" s="2"/>
      <c r="C76" s="13"/>
      <c r="D76" s="2"/>
      <c r="E76" s="13"/>
      <c r="F76" s="2"/>
      <c r="G76" s="13"/>
      <c r="H76" s="2"/>
    </row>
    <row r="77" spans="1:8">
      <c r="A77" s="1" t="s">
        <v>29</v>
      </c>
      <c r="B77" s="2"/>
      <c r="C77" s="14"/>
      <c r="D77" s="14"/>
      <c r="E77" s="14"/>
      <c r="F77" s="14"/>
      <c r="G77" s="14"/>
      <c r="H77" s="14"/>
    </row>
    <row r="78" spans="1:8">
      <c r="C78" s="12"/>
      <c r="D78" s="12"/>
      <c r="E78" s="12"/>
      <c r="F78" s="12"/>
      <c r="G78" s="12"/>
      <c r="H78" s="12"/>
    </row>
    <row r="79" spans="1:8">
      <c r="C79" s="12"/>
      <c r="D79" s="65" t="s">
        <v>122</v>
      </c>
      <c r="E79" s="66"/>
      <c r="F79" s="65" t="s">
        <v>123</v>
      </c>
      <c r="G79" s="66"/>
      <c r="H79" s="65" t="s">
        <v>123</v>
      </c>
    </row>
    <row r="80" spans="1:8">
      <c r="A80" s="5" t="s">
        <v>136</v>
      </c>
      <c r="C80" s="12"/>
      <c r="D80" s="65" t="s">
        <v>250</v>
      </c>
      <c r="E80" s="5"/>
      <c r="F80" s="65" t="s">
        <v>261</v>
      </c>
      <c r="G80" s="5"/>
      <c r="H80" s="65" t="s">
        <v>290</v>
      </c>
    </row>
    <row r="81" spans="1:8">
      <c r="A81" s="6"/>
      <c r="B81" s="6"/>
      <c r="C81" s="15"/>
      <c r="D81" s="15"/>
      <c r="E81" s="15"/>
      <c r="F81" s="15"/>
      <c r="G81" s="15"/>
      <c r="H81" s="15"/>
    </row>
    <row r="82" spans="1:8">
      <c r="C82" s="7"/>
      <c r="D82" s="38"/>
      <c r="E82" s="7"/>
      <c r="F82" s="38"/>
      <c r="G82" s="7"/>
      <c r="H82" s="38"/>
    </row>
    <row r="83" spans="1:8">
      <c r="A83" s="3">
        <v>1000</v>
      </c>
      <c r="B83" s="5" t="s">
        <v>93</v>
      </c>
      <c r="C83" s="7"/>
      <c r="D83" s="39">
        <v>0</v>
      </c>
      <c r="E83" s="7"/>
      <c r="F83" s="39">
        <v>0</v>
      </c>
      <c r="G83" s="7"/>
      <c r="H83" s="53">
        <v>0</v>
      </c>
    </row>
    <row r="84" spans="1:8" ht="6.9" customHeight="1">
      <c r="C84" s="7"/>
      <c r="D84" s="38"/>
      <c r="E84" s="7"/>
      <c r="F84" s="38"/>
      <c r="G84" s="7"/>
      <c r="H84" s="38"/>
    </row>
    <row r="85" spans="1:8" hidden="1">
      <c r="A85" s="3">
        <v>1500</v>
      </c>
      <c r="B85" s="3" t="s">
        <v>94</v>
      </c>
      <c r="C85" s="25"/>
      <c r="D85" s="42"/>
      <c r="E85" s="25"/>
      <c r="F85" s="42">
        <v>0</v>
      </c>
      <c r="G85" s="25"/>
      <c r="H85" s="42">
        <f>+G85+F85</f>
        <v>0</v>
      </c>
    </row>
    <row r="86" spans="1:8" ht="6.9" hidden="1" customHeight="1">
      <c r="C86" s="7"/>
      <c r="D86" s="38"/>
      <c r="E86" s="7"/>
      <c r="F86" s="38"/>
      <c r="G86" s="7"/>
      <c r="H86" s="38"/>
    </row>
    <row r="87" spans="1:8" hidden="1">
      <c r="B87" s="3" t="s">
        <v>34</v>
      </c>
      <c r="C87" s="7"/>
      <c r="D87" s="38"/>
      <c r="E87" s="7"/>
      <c r="F87" s="38"/>
      <c r="G87" s="7"/>
      <c r="H87" s="38"/>
    </row>
    <row r="88" spans="1:8" hidden="1">
      <c r="A88" s="3">
        <v>2100</v>
      </c>
      <c r="B88" s="3" t="s">
        <v>95</v>
      </c>
      <c r="C88" s="7"/>
      <c r="D88" s="41">
        <v>0</v>
      </c>
      <c r="E88" s="7"/>
      <c r="F88" s="41">
        <v>0</v>
      </c>
      <c r="G88" s="7"/>
      <c r="H88" s="41">
        <v>0</v>
      </c>
    </row>
    <row r="89" spans="1:8" ht="3.9" hidden="1" customHeight="1">
      <c r="C89" s="7"/>
      <c r="D89" s="41"/>
      <c r="E89" s="7"/>
      <c r="F89" s="41"/>
      <c r="G89" s="7"/>
      <c r="H89" s="41"/>
    </row>
    <row r="90" spans="1:8" hidden="1">
      <c r="A90" s="3">
        <v>2200</v>
      </c>
      <c r="B90" s="3" t="s">
        <v>96</v>
      </c>
      <c r="C90" s="7"/>
      <c r="D90" s="41">
        <v>0</v>
      </c>
      <c r="E90" s="7"/>
      <c r="F90" s="41">
        <v>0</v>
      </c>
      <c r="G90" s="7"/>
      <c r="H90" s="41">
        <v>0</v>
      </c>
    </row>
    <row r="91" spans="1:8" ht="3.9" hidden="1" customHeight="1">
      <c r="C91" s="7"/>
      <c r="D91" s="41"/>
      <c r="E91" s="7"/>
      <c r="F91" s="41"/>
      <c r="G91" s="7"/>
      <c r="H91" s="41"/>
    </row>
    <row r="92" spans="1:8" hidden="1">
      <c r="A92" s="3">
        <v>2300</v>
      </c>
      <c r="B92" s="3" t="s">
        <v>97</v>
      </c>
      <c r="C92" s="7"/>
      <c r="D92" s="41"/>
      <c r="E92" s="7"/>
      <c r="F92" s="41">
        <v>0</v>
      </c>
      <c r="G92" s="7"/>
      <c r="H92" s="41">
        <v>0</v>
      </c>
    </row>
    <row r="93" spans="1:8" ht="3.9" hidden="1" customHeight="1">
      <c r="C93" s="7"/>
      <c r="D93" s="41"/>
      <c r="E93" s="7"/>
      <c r="F93" s="41"/>
      <c r="G93" s="7"/>
      <c r="H93" s="41"/>
    </row>
    <row r="94" spans="1:8" hidden="1">
      <c r="A94" s="3">
        <v>2400</v>
      </c>
      <c r="B94" s="3" t="s">
        <v>98</v>
      </c>
      <c r="C94" s="7"/>
      <c r="D94" s="41"/>
      <c r="E94" s="7"/>
      <c r="F94" s="41">
        <v>0</v>
      </c>
      <c r="G94" s="7"/>
      <c r="H94" s="41">
        <v>0</v>
      </c>
    </row>
    <row r="95" spans="1:8" ht="3.9" hidden="1" customHeight="1">
      <c r="C95" s="7"/>
      <c r="D95" s="41"/>
      <c r="E95" s="7"/>
      <c r="F95" s="41"/>
      <c r="G95" s="7"/>
      <c r="H95" s="41"/>
    </row>
    <row r="96" spans="1:8" hidden="1">
      <c r="A96" s="3">
        <v>2500</v>
      </c>
      <c r="B96" s="3" t="s">
        <v>139</v>
      </c>
      <c r="C96" s="7"/>
      <c r="D96" s="41">
        <v>0</v>
      </c>
      <c r="E96" s="7"/>
      <c r="F96" s="41">
        <v>0</v>
      </c>
      <c r="G96" s="7"/>
      <c r="H96" s="41">
        <v>0</v>
      </c>
    </row>
    <row r="97" spans="1:9" ht="3.9" hidden="1" customHeight="1">
      <c r="C97" s="7"/>
      <c r="D97" s="41"/>
      <c r="E97" s="7"/>
      <c r="F97" s="41"/>
      <c r="G97" s="7"/>
      <c r="H97" s="41"/>
    </row>
    <row r="98" spans="1:9" hidden="1">
      <c r="A98" s="3">
        <v>2600</v>
      </c>
      <c r="B98" s="3" t="s">
        <v>100</v>
      </c>
      <c r="C98" s="7"/>
      <c r="D98" s="41"/>
      <c r="E98" s="7"/>
      <c r="F98" s="41">
        <v>0</v>
      </c>
      <c r="G98" s="7"/>
      <c r="H98" s="41">
        <f>+G98+F98</f>
        <v>0</v>
      </c>
    </row>
    <row r="99" spans="1:9" ht="3.9" hidden="1" customHeight="1">
      <c r="C99" s="7"/>
      <c r="D99" s="41"/>
      <c r="E99" s="7"/>
      <c r="F99" s="41"/>
      <c r="G99" s="7"/>
      <c r="H99" s="41"/>
    </row>
    <row r="100" spans="1:9" hidden="1">
      <c r="A100" s="3">
        <v>2700</v>
      </c>
      <c r="B100" s="3" t="s">
        <v>39</v>
      </c>
      <c r="C100" s="7"/>
      <c r="D100" s="41"/>
      <c r="E100" s="7"/>
      <c r="F100" s="41">
        <v>0</v>
      </c>
      <c r="G100" s="7"/>
      <c r="H100" s="41">
        <f>+G100+F100</f>
        <v>0</v>
      </c>
    </row>
    <row r="101" spans="1:9" ht="3.9" hidden="1" customHeight="1">
      <c r="C101" s="7"/>
      <c r="D101" s="41"/>
      <c r="E101" s="7"/>
      <c r="F101" s="41"/>
      <c r="G101" s="7"/>
      <c r="H101" s="41"/>
    </row>
    <row r="102" spans="1:9">
      <c r="A102" s="3">
        <v>2800</v>
      </c>
      <c r="B102" s="3" t="s">
        <v>101</v>
      </c>
      <c r="C102" s="7"/>
      <c r="D102" s="29">
        <v>0</v>
      </c>
      <c r="E102" s="7"/>
      <c r="F102" s="29">
        <v>0</v>
      </c>
      <c r="G102" s="7"/>
      <c r="H102" s="29">
        <v>0</v>
      </c>
      <c r="I102" s="47"/>
    </row>
    <row r="103" spans="1:9" ht="6.9" customHeight="1">
      <c r="C103" s="7"/>
      <c r="D103" s="46"/>
      <c r="E103" s="7"/>
      <c r="F103" s="46"/>
      <c r="G103" s="7"/>
      <c r="H103" s="46"/>
      <c r="I103" s="47"/>
    </row>
    <row r="104" spans="1:9">
      <c r="A104" s="5" t="s">
        <v>102</v>
      </c>
      <c r="C104" s="7"/>
      <c r="D104" s="29">
        <f>SUM(D102+D100+D98+D96+D94+D92+D90+D88)</f>
        <v>0</v>
      </c>
      <c r="E104" s="7"/>
      <c r="F104" s="29">
        <f>SUM(F102+F100+F98+F96+F94+F92+F90+F88)</f>
        <v>0</v>
      </c>
      <c r="G104" s="7"/>
      <c r="H104" s="29">
        <f>SUM(H102+H100+H98+H96+H94+H92+H90+H88)</f>
        <v>0</v>
      </c>
      <c r="I104" s="47"/>
    </row>
    <row r="105" spans="1:9" ht="6.9" customHeight="1">
      <c r="C105" s="7"/>
      <c r="D105" s="45"/>
      <c r="E105" s="7"/>
      <c r="F105" s="45"/>
      <c r="G105" s="7"/>
      <c r="H105" s="45"/>
      <c r="I105" s="47"/>
    </row>
    <row r="106" spans="1:9" hidden="1">
      <c r="A106" s="3">
        <v>2900</v>
      </c>
      <c r="B106" s="3" t="s">
        <v>126</v>
      </c>
      <c r="C106" s="7"/>
      <c r="D106" s="46"/>
      <c r="E106" s="7"/>
      <c r="F106" s="46"/>
      <c r="G106" s="7"/>
      <c r="H106" s="46"/>
      <c r="I106" s="47"/>
    </row>
    <row r="107" spans="1:9" hidden="1">
      <c r="B107" s="3" t="s">
        <v>105</v>
      </c>
      <c r="C107" s="7"/>
      <c r="D107" s="50"/>
      <c r="E107" s="7"/>
      <c r="F107" s="50"/>
      <c r="G107" s="7"/>
      <c r="H107" s="50"/>
      <c r="I107" s="47"/>
    </row>
    <row r="108" spans="1:9" ht="6.9" hidden="1" customHeight="1">
      <c r="C108" s="7"/>
      <c r="D108" s="45"/>
      <c r="E108" s="7"/>
      <c r="F108" s="45"/>
      <c r="G108" s="7"/>
      <c r="H108" s="45"/>
      <c r="I108" s="47"/>
    </row>
    <row r="109" spans="1:9" hidden="1">
      <c r="A109" s="3">
        <v>3000</v>
      </c>
      <c r="B109" s="3" t="s">
        <v>104</v>
      </c>
      <c r="C109" s="7"/>
      <c r="D109" s="45"/>
      <c r="E109" s="7"/>
      <c r="F109" s="45"/>
      <c r="G109" s="7"/>
      <c r="H109" s="45"/>
      <c r="I109" s="47"/>
    </row>
    <row r="110" spans="1:9" hidden="1">
      <c r="B110" s="3" t="s">
        <v>105</v>
      </c>
      <c r="C110" s="7"/>
      <c r="D110" s="45"/>
      <c r="E110" s="7"/>
      <c r="F110" s="45"/>
      <c r="G110" s="7"/>
      <c r="H110" s="45"/>
      <c r="I110" s="47"/>
    </row>
    <row r="111" spans="1:9" hidden="1">
      <c r="A111" s="3">
        <v>3100</v>
      </c>
      <c r="B111" s="3" t="s">
        <v>106</v>
      </c>
      <c r="C111" s="7"/>
      <c r="D111" s="45"/>
      <c r="E111" s="7"/>
      <c r="F111" s="45"/>
      <c r="G111" s="7"/>
      <c r="H111" s="45"/>
      <c r="I111" s="47"/>
    </row>
    <row r="112" spans="1:9" hidden="1">
      <c r="A112" s="3">
        <v>3200</v>
      </c>
      <c r="B112" s="3" t="s">
        <v>107</v>
      </c>
      <c r="C112" s="7"/>
      <c r="D112" s="45"/>
      <c r="E112" s="7"/>
      <c r="F112" s="45"/>
      <c r="G112" s="7"/>
      <c r="H112" s="45"/>
      <c r="I112" s="47"/>
    </row>
    <row r="113" spans="1:9" hidden="1">
      <c r="A113" s="3">
        <v>3300</v>
      </c>
      <c r="B113" s="3" t="s">
        <v>108</v>
      </c>
      <c r="C113" s="12"/>
      <c r="D113" s="50"/>
      <c r="E113" s="12"/>
      <c r="F113" s="50"/>
      <c r="G113" s="12"/>
      <c r="H113" s="50"/>
      <c r="I113" s="47"/>
    </row>
    <row r="114" spans="1:9" ht="6.9" hidden="1" customHeight="1">
      <c r="C114" s="7"/>
      <c r="D114" s="46"/>
      <c r="E114" s="7"/>
      <c r="F114" s="46"/>
      <c r="G114" s="7"/>
      <c r="H114" s="46"/>
      <c r="I114" s="47"/>
    </row>
    <row r="115" spans="1:9" hidden="1">
      <c r="A115" s="3" t="s">
        <v>109</v>
      </c>
      <c r="C115" s="12"/>
      <c r="D115" s="45"/>
      <c r="E115" s="12"/>
      <c r="F115" s="45"/>
      <c r="G115" s="12"/>
      <c r="H115" s="45"/>
      <c r="I115" s="47"/>
    </row>
    <row r="116" spans="1:9" hidden="1">
      <c r="A116" s="3" t="s">
        <v>135</v>
      </c>
      <c r="C116" s="12"/>
      <c r="D116" s="50">
        <f>SUM(D111:D113)</f>
        <v>0</v>
      </c>
      <c r="E116" s="12"/>
      <c r="F116" s="50">
        <v>0</v>
      </c>
      <c r="G116" s="12"/>
      <c r="H116" s="50">
        <f>SUM(H111:H113)</f>
        <v>0</v>
      </c>
      <c r="I116" s="47"/>
    </row>
    <row r="117" spans="1:9" ht="6.9" hidden="1" customHeight="1">
      <c r="C117" s="12"/>
      <c r="D117" s="45"/>
      <c r="E117" s="12"/>
      <c r="F117" s="45"/>
      <c r="G117" s="12"/>
      <c r="H117" s="45"/>
      <c r="I117" s="47"/>
    </row>
    <row r="118" spans="1:9">
      <c r="B118" s="5" t="s">
        <v>110</v>
      </c>
      <c r="C118" s="12"/>
      <c r="D118" s="45"/>
      <c r="E118" s="12"/>
      <c r="F118" s="45"/>
      <c r="G118" s="12"/>
      <c r="H118" s="45"/>
      <c r="I118" s="47"/>
    </row>
    <row r="119" spans="1:9">
      <c r="B119" s="5" t="s">
        <v>111</v>
      </c>
      <c r="C119" s="12"/>
      <c r="D119" s="45"/>
      <c r="E119" s="12"/>
      <c r="F119" s="45"/>
      <c r="G119" s="12"/>
      <c r="H119" s="45"/>
      <c r="I119" s="47"/>
    </row>
    <row r="120" spans="1:9" hidden="1">
      <c r="A120" s="3">
        <v>4100</v>
      </c>
      <c r="B120" s="3" t="s">
        <v>112</v>
      </c>
      <c r="C120" s="12"/>
      <c r="D120" s="45"/>
      <c r="E120" s="12"/>
      <c r="F120" s="45"/>
      <c r="G120" s="12"/>
      <c r="H120" s="45"/>
      <c r="I120" s="47"/>
    </row>
    <row r="121" spans="1:9" hidden="1">
      <c r="B121" s="3" t="s">
        <v>113</v>
      </c>
      <c r="C121" s="12"/>
      <c r="D121" s="45"/>
      <c r="E121" s="12"/>
      <c r="F121" s="45"/>
      <c r="G121" s="12"/>
      <c r="H121" s="45"/>
      <c r="I121" s="47"/>
    </row>
    <row r="122" spans="1:9" hidden="1">
      <c r="A122" s="3">
        <v>4300</v>
      </c>
      <c r="B122" s="3" t="s">
        <v>41</v>
      </c>
      <c r="C122" s="12"/>
      <c r="D122" s="45"/>
      <c r="E122" s="12"/>
      <c r="F122" s="45">
        <v>0</v>
      </c>
      <c r="G122" s="12"/>
      <c r="H122" s="45">
        <v>0</v>
      </c>
      <c r="I122" s="47"/>
    </row>
    <row r="123" spans="1:9" hidden="1">
      <c r="A123" s="3">
        <v>4600</v>
      </c>
      <c r="B123" s="3" t="s">
        <v>114</v>
      </c>
      <c r="C123" s="12"/>
      <c r="D123" s="45"/>
      <c r="E123" s="12"/>
      <c r="F123" s="45"/>
      <c r="G123" s="12"/>
      <c r="H123" s="45"/>
      <c r="I123" s="47"/>
    </row>
    <row r="124" spans="1:9" hidden="1">
      <c r="B124" s="3" t="s">
        <v>115</v>
      </c>
      <c r="C124" s="12"/>
      <c r="D124" s="45"/>
      <c r="E124" s="12"/>
      <c r="F124" s="45">
        <v>0</v>
      </c>
      <c r="G124" s="12"/>
      <c r="H124" s="45">
        <v>0</v>
      </c>
      <c r="I124" s="47"/>
    </row>
    <row r="125" spans="1:9">
      <c r="A125" s="3">
        <v>4700</v>
      </c>
      <c r="B125" s="3" t="s">
        <v>116</v>
      </c>
      <c r="C125" s="12"/>
      <c r="D125" s="29"/>
      <c r="E125" s="12"/>
      <c r="F125" s="50"/>
      <c r="G125" s="12"/>
      <c r="H125" s="29"/>
      <c r="I125" s="47"/>
    </row>
    <row r="126" spans="1:9" ht="6.9" customHeight="1">
      <c r="C126" s="7"/>
      <c r="D126" s="46"/>
      <c r="E126" s="7"/>
      <c r="F126" s="46"/>
      <c r="G126" s="7"/>
      <c r="H126" s="46"/>
      <c r="I126" s="47"/>
    </row>
    <row r="127" spans="1:9">
      <c r="A127" s="5" t="s">
        <v>117</v>
      </c>
      <c r="C127" s="12"/>
      <c r="D127" s="29">
        <f>SUM(D120:D125)</f>
        <v>0</v>
      </c>
      <c r="E127" s="12"/>
      <c r="F127" s="50">
        <f>SUM(F120:F125)</f>
        <v>0</v>
      </c>
      <c r="G127" s="12"/>
      <c r="H127" s="29">
        <f>SUM(H120:H125)</f>
        <v>0</v>
      </c>
      <c r="I127" s="47"/>
    </row>
    <row r="128" spans="1:9">
      <c r="B128" s="5" t="s">
        <v>118</v>
      </c>
      <c r="C128" s="12"/>
      <c r="D128" s="38"/>
      <c r="E128" s="12"/>
      <c r="F128" s="38"/>
      <c r="G128" s="12"/>
      <c r="H128" s="38"/>
    </row>
    <row r="129" spans="1:8" ht="6.9" customHeight="1">
      <c r="C129" s="12"/>
      <c r="D129" s="38"/>
      <c r="E129" s="12"/>
      <c r="F129" s="38"/>
      <c r="G129" s="12"/>
      <c r="H129" s="38"/>
    </row>
    <row r="130" spans="1:8">
      <c r="B130" s="5" t="s">
        <v>44</v>
      </c>
      <c r="C130" s="12"/>
      <c r="D130" s="38"/>
      <c r="E130" s="12"/>
      <c r="F130" s="38"/>
      <c r="G130" s="12"/>
      <c r="H130" s="38"/>
    </row>
    <row r="131" spans="1:8">
      <c r="A131" s="3">
        <v>5100</v>
      </c>
      <c r="B131" s="3" t="s">
        <v>45</v>
      </c>
      <c r="C131" s="12"/>
      <c r="D131" s="45"/>
      <c r="E131" s="12"/>
      <c r="F131" s="45"/>
      <c r="G131" s="12"/>
      <c r="H131" s="45"/>
    </row>
    <row r="132" spans="1:8" hidden="1">
      <c r="A132" s="3">
        <v>5200</v>
      </c>
      <c r="B132" s="3" t="s">
        <v>17</v>
      </c>
      <c r="C132" s="12"/>
      <c r="D132" s="45"/>
      <c r="E132" s="12"/>
      <c r="F132" s="45"/>
      <c r="G132" s="12"/>
      <c r="H132" s="45"/>
    </row>
    <row r="133" spans="1:8" hidden="1">
      <c r="A133" s="3">
        <v>5300</v>
      </c>
      <c r="B133" s="3" t="s">
        <v>46</v>
      </c>
      <c r="C133" s="12"/>
      <c r="D133" s="45"/>
      <c r="E133" s="12"/>
      <c r="F133" s="45"/>
      <c r="G133" s="12"/>
      <c r="H133" s="45"/>
    </row>
    <row r="134" spans="1:8" hidden="1">
      <c r="A134" s="3">
        <v>5600</v>
      </c>
      <c r="B134" s="3" t="s">
        <v>132</v>
      </c>
      <c r="C134" s="12"/>
      <c r="D134" s="45"/>
      <c r="E134" s="12"/>
      <c r="F134" s="45"/>
      <c r="G134" s="12"/>
      <c r="H134" s="45"/>
    </row>
    <row r="135" spans="1:8" hidden="1">
      <c r="A135" s="3">
        <v>5800</v>
      </c>
      <c r="B135" s="3" t="s">
        <v>47</v>
      </c>
      <c r="C135" s="12"/>
      <c r="D135" s="47"/>
      <c r="E135" s="12"/>
      <c r="F135" s="47"/>
      <c r="G135" s="12"/>
      <c r="H135" s="47"/>
    </row>
    <row r="136" spans="1:8">
      <c r="B136" s="3" t="s">
        <v>119</v>
      </c>
      <c r="C136" s="12"/>
      <c r="D136" s="47"/>
      <c r="E136" s="12"/>
      <c r="F136" s="47"/>
      <c r="G136" s="12"/>
      <c r="H136" s="47"/>
    </row>
    <row r="137" spans="1:8" hidden="1">
      <c r="A137" s="3">
        <v>5900</v>
      </c>
      <c r="B137" s="3" t="s">
        <v>48</v>
      </c>
      <c r="C137" s="17"/>
      <c r="D137" s="48"/>
      <c r="E137" s="17"/>
      <c r="F137" s="48"/>
      <c r="G137" s="17"/>
      <c r="H137" s="48"/>
    </row>
    <row r="138" spans="1:8">
      <c r="B138" s="3" t="s">
        <v>120</v>
      </c>
      <c r="C138" s="19"/>
      <c r="D138" s="49"/>
      <c r="E138" s="19"/>
      <c r="F138" s="79"/>
      <c r="G138" s="19"/>
      <c r="H138" s="29"/>
    </row>
    <row r="139" spans="1:8" ht="6.9" customHeight="1">
      <c r="C139" s="7"/>
      <c r="D139" s="41"/>
      <c r="E139" s="7"/>
      <c r="F139" s="41"/>
      <c r="G139" s="7"/>
      <c r="H139" s="41"/>
    </row>
    <row r="140" spans="1:8">
      <c r="A140" s="5" t="s">
        <v>49</v>
      </c>
      <c r="C140" s="12"/>
      <c r="D140" s="39">
        <f>SUM(D131:D139)</f>
        <v>0</v>
      </c>
      <c r="E140" s="12"/>
      <c r="F140" s="53">
        <f>SUM(F131:F139)</f>
        <v>0</v>
      </c>
      <c r="G140" s="12"/>
      <c r="H140" s="53">
        <f>SUM(H131:H139)</f>
        <v>0</v>
      </c>
    </row>
    <row r="141" spans="1:8" ht="6.9" customHeight="1">
      <c r="C141" s="12"/>
      <c r="D141" s="38"/>
      <c r="E141" s="12"/>
      <c r="F141" s="38"/>
      <c r="G141" s="12"/>
      <c r="H141" s="38"/>
    </row>
    <row r="142" spans="1:8" ht="12.75" hidden="1" customHeight="1">
      <c r="A142" s="3">
        <v>7000</v>
      </c>
      <c r="B142" s="3" t="s">
        <v>50</v>
      </c>
      <c r="C142" s="12"/>
      <c r="D142" s="40"/>
      <c r="E142" s="12"/>
      <c r="F142" s="40"/>
      <c r="G142" s="12"/>
      <c r="H142" s="40"/>
    </row>
    <row r="143" spans="1:8" ht="6.9" hidden="1" customHeight="1">
      <c r="C143" s="12"/>
      <c r="D143" s="38"/>
      <c r="E143" s="12"/>
      <c r="F143" s="38"/>
      <c r="G143" s="12"/>
      <c r="H143" s="38"/>
    </row>
    <row r="144" spans="1:8" hidden="1">
      <c r="A144" s="3">
        <v>8900</v>
      </c>
      <c r="B144" s="3" t="s">
        <v>127</v>
      </c>
      <c r="C144" s="12"/>
      <c r="D144" s="40"/>
      <c r="E144" s="12"/>
      <c r="F144" s="40"/>
      <c r="G144" s="12"/>
      <c r="H144" s="40"/>
    </row>
    <row r="145" spans="2:8" ht="6.9" customHeight="1">
      <c r="C145" s="12"/>
      <c r="D145" s="38"/>
      <c r="E145" s="12"/>
      <c r="F145" s="38"/>
      <c r="G145" s="12"/>
      <c r="H145" s="38"/>
    </row>
    <row r="146" spans="2:8" ht="14.4" thickBot="1">
      <c r="B146" s="5" t="s">
        <v>121</v>
      </c>
      <c r="C146" s="12"/>
      <c r="D146" s="44">
        <f>SUM(D140:D144,+D127+D116+D107+D104+D85+D83)</f>
        <v>0</v>
      </c>
      <c r="E146" s="12"/>
      <c r="F146" s="44">
        <f>SUM(F140:F144,+F127+F116+F107+F104+F85+F83)</f>
        <v>0</v>
      </c>
      <c r="G146" s="12"/>
      <c r="H146" s="75">
        <f>SUM(H140:H144,+H127+H116+H107+H104+H85+H83)</f>
        <v>0</v>
      </c>
    </row>
    <row r="147" spans="2:8" ht="14.4" thickTop="1">
      <c r="C147" s="12"/>
      <c r="D147" s="12"/>
      <c r="E147" s="12"/>
      <c r="F147" s="12"/>
      <c r="G147" s="12"/>
      <c r="H147" s="12"/>
    </row>
    <row r="148" spans="2:8">
      <c r="C148" s="12"/>
      <c r="D148" s="12"/>
      <c r="E148" s="12"/>
      <c r="F148" s="12"/>
      <c r="G148" s="12"/>
      <c r="H148" s="12"/>
    </row>
    <row r="149" spans="2:8">
      <c r="C149" s="12"/>
      <c r="D149" s="61">
        <f>D73-D146</f>
        <v>0</v>
      </c>
      <c r="E149" s="62"/>
      <c r="F149" s="61">
        <f>F73-F146</f>
        <v>0</v>
      </c>
      <c r="G149" s="62"/>
      <c r="H149" s="61">
        <f>H73-H146</f>
        <v>0</v>
      </c>
    </row>
  </sheetData>
  <phoneticPr fontId="0" type="noConversion"/>
  <printOptions horizontalCentered="1"/>
  <pageMargins left="0.75" right="0.5" top="0.5" bottom="0.75" header="0.5" footer="0.5"/>
  <pageSetup firstPageNumber="13" orientation="portrait" useFirstPageNumber="1" horizontalDpi="4294967292" r:id="rId1"/>
  <headerFooter alignWithMargins="0">
    <oddFooter>&amp;C15&amp;RJune 25, 1998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R152"/>
  <sheetViews>
    <sheetView view="pageBreakPreview" zoomScale="60" zoomScaleNormal="100" workbookViewId="0">
      <selection activeCell="H149" sqref="H149"/>
    </sheetView>
  </sheetViews>
  <sheetFormatPr defaultColWidth="9.109375" defaultRowHeight="13.8"/>
  <cols>
    <col min="1" max="1" width="5" style="3" customWidth="1"/>
    <col min="2" max="2" width="34.44140625" style="3" customWidth="1"/>
    <col min="3" max="3" width="3.6640625" style="3" customWidth="1"/>
    <col min="4" max="4" width="12.6640625" style="3" customWidth="1"/>
    <col min="5" max="5" width="3.6640625" style="3" customWidth="1"/>
    <col min="6" max="6" width="12.6640625" style="3" customWidth="1"/>
    <col min="7" max="7" width="3.6640625" style="3" customWidth="1"/>
    <col min="8" max="8" width="12.6640625" style="3" customWidth="1"/>
    <col min="9" max="9" width="9.109375" style="3" customWidth="1"/>
    <col min="10" max="10" width="13.109375" style="3" customWidth="1"/>
    <col min="11" max="16384" width="9.109375" style="3"/>
  </cols>
  <sheetData>
    <row r="1" spans="1:10">
      <c r="A1" s="1" t="s">
        <v>292</v>
      </c>
      <c r="B1" s="1"/>
      <c r="C1" s="2"/>
      <c r="D1" s="2"/>
      <c r="E1" s="2"/>
      <c r="F1" s="2"/>
      <c r="G1" s="2"/>
      <c r="H1" s="2"/>
    </row>
    <row r="2" spans="1:10">
      <c r="A2" s="1" t="s">
        <v>1</v>
      </c>
      <c r="B2" s="2"/>
      <c r="C2" s="2"/>
      <c r="D2" s="2"/>
      <c r="E2" s="2"/>
      <c r="F2" s="2"/>
      <c r="G2" s="2"/>
      <c r="H2" s="2"/>
    </row>
    <row r="3" spans="1:10">
      <c r="A3" s="4"/>
    </row>
    <row r="4" spans="1:10">
      <c r="A4" s="4"/>
      <c r="D4" s="20"/>
      <c r="F4" s="20"/>
      <c r="H4" s="70"/>
      <c r="I4" s="70"/>
      <c r="J4" s="70" t="s">
        <v>305</v>
      </c>
    </row>
    <row r="5" spans="1:10">
      <c r="D5" s="65" t="s">
        <v>122</v>
      </c>
      <c r="E5" s="5"/>
      <c r="F5" s="65" t="s">
        <v>123</v>
      </c>
      <c r="G5" s="5"/>
      <c r="H5" s="65" t="s">
        <v>123</v>
      </c>
      <c r="I5" s="65" t="s">
        <v>173</v>
      </c>
      <c r="J5" s="65" t="s">
        <v>123</v>
      </c>
    </row>
    <row r="6" spans="1:10">
      <c r="A6" s="5" t="s">
        <v>140</v>
      </c>
      <c r="D6" s="91" t="s">
        <v>297</v>
      </c>
      <c r="F6" s="91" t="s">
        <v>298</v>
      </c>
      <c r="H6" s="91" t="s">
        <v>299</v>
      </c>
      <c r="I6" s="65"/>
      <c r="J6" s="91" t="s">
        <v>299</v>
      </c>
    </row>
    <row r="7" spans="1:10">
      <c r="A7" s="6"/>
      <c r="B7" s="6"/>
      <c r="C7" s="6"/>
      <c r="D7" s="6"/>
      <c r="E7" s="6"/>
      <c r="F7" s="6"/>
      <c r="G7" s="6"/>
      <c r="H7" s="6"/>
      <c r="I7" s="6"/>
      <c r="J7" s="6"/>
    </row>
    <row r="8" spans="1:10">
      <c r="C8" s="7"/>
      <c r="D8" s="7"/>
      <c r="E8" s="7"/>
      <c r="F8" s="7"/>
      <c r="G8" s="7"/>
      <c r="H8" s="7"/>
      <c r="I8" s="7"/>
      <c r="J8" s="7"/>
    </row>
    <row r="9" spans="1:10">
      <c r="A9" s="5" t="s">
        <v>12</v>
      </c>
      <c r="C9" s="7"/>
      <c r="D9" s="7"/>
      <c r="E9" s="7"/>
      <c r="F9" s="7"/>
      <c r="G9" s="7"/>
      <c r="H9" s="7"/>
      <c r="I9" s="7"/>
      <c r="J9" s="7"/>
    </row>
    <row r="10" spans="1:10" ht="3.9" customHeight="1">
      <c r="C10" s="9"/>
      <c r="D10" s="36"/>
      <c r="E10" s="36"/>
      <c r="F10" s="36"/>
      <c r="G10" s="36"/>
      <c r="H10" s="36"/>
      <c r="I10" s="36"/>
      <c r="J10" s="36"/>
    </row>
    <row r="11" spans="1:10">
      <c r="A11" s="3">
        <v>1110</v>
      </c>
      <c r="B11" s="21" t="s">
        <v>58</v>
      </c>
      <c r="C11" s="9"/>
      <c r="D11" s="52">
        <v>0</v>
      </c>
      <c r="E11" s="52"/>
      <c r="F11" s="52">
        <v>401000</v>
      </c>
      <c r="G11" s="52"/>
      <c r="H11" s="54">
        <v>402000</v>
      </c>
      <c r="I11" s="52"/>
      <c r="J11" s="54">
        <f>+I11+H11</f>
        <v>402000</v>
      </c>
    </row>
    <row r="12" spans="1:10" ht="3.9" customHeight="1">
      <c r="C12" s="9"/>
      <c r="D12" s="11"/>
      <c r="E12" s="11"/>
      <c r="F12" s="11"/>
      <c r="G12" s="11"/>
      <c r="H12" s="11"/>
      <c r="I12" s="11"/>
      <c r="J12" s="11"/>
    </row>
    <row r="13" spans="1:10">
      <c r="A13" s="3">
        <v>1120</v>
      </c>
      <c r="B13" s="3" t="s">
        <v>59</v>
      </c>
      <c r="C13" s="9"/>
      <c r="D13" s="11">
        <v>0</v>
      </c>
      <c r="E13" s="11"/>
      <c r="F13" s="11">
        <v>0</v>
      </c>
      <c r="G13" s="11"/>
      <c r="H13" s="11">
        <v>0</v>
      </c>
      <c r="I13" s="11"/>
      <c r="J13" s="46">
        <f>+I13+H13</f>
        <v>0</v>
      </c>
    </row>
    <row r="14" spans="1:10" ht="3.9" customHeight="1">
      <c r="C14" s="9"/>
      <c r="D14" s="11"/>
      <c r="E14" s="11"/>
      <c r="F14" s="11"/>
      <c r="G14" s="11"/>
      <c r="H14" s="11"/>
      <c r="I14" s="11"/>
      <c r="J14" s="11"/>
    </row>
    <row r="15" spans="1:10">
      <c r="A15" s="3">
        <v>1130</v>
      </c>
      <c r="B15" s="3" t="s">
        <v>13</v>
      </c>
      <c r="C15" s="9"/>
      <c r="D15" s="11">
        <v>0</v>
      </c>
      <c r="E15" s="11"/>
      <c r="F15" s="11">
        <v>125</v>
      </c>
      <c r="G15" s="11"/>
      <c r="H15" s="11">
        <v>0</v>
      </c>
      <c r="I15" s="11"/>
      <c r="J15" s="11">
        <f>+I15+H15</f>
        <v>0</v>
      </c>
    </row>
    <row r="16" spans="1:10" ht="3.9" customHeight="1">
      <c r="C16" s="7"/>
      <c r="D16" s="8"/>
      <c r="E16" s="11"/>
      <c r="F16" s="8"/>
      <c r="G16" s="11"/>
      <c r="H16" s="8"/>
      <c r="I16" s="8"/>
      <c r="J16" s="8"/>
    </row>
    <row r="17" spans="1:18" ht="16.5" hidden="1" customHeight="1">
      <c r="B17" s="3" t="s">
        <v>60</v>
      </c>
      <c r="C17" s="9"/>
      <c r="D17" s="8"/>
      <c r="E17" s="8"/>
      <c r="F17" s="8"/>
      <c r="G17" s="8"/>
      <c r="H17" s="8"/>
      <c r="I17" s="8"/>
      <c r="J17" s="8"/>
    </row>
    <row r="18" spans="1:18" ht="16.5" hidden="1" customHeight="1">
      <c r="B18" s="3" t="s">
        <v>61</v>
      </c>
      <c r="C18" s="9"/>
      <c r="D18" s="8"/>
      <c r="E18" s="8"/>
      <c r="F18" s="8"/>
      <c r="G18" s="8"/>
      <c r="H18" s="8"/>
      <c r="I18" s="8"/>
      <c r="J18" s="8"/>
    </row>
    <row r="19" spans="1:18" ht="16.5" hidden="1" customHeight="1">
      <c r="A19" s="3">
        <v>1200</v>
      </c>
      <c r="B19" s="3" t="s">
        <v>62</v>
      </c>
      <c r="C19" s="9"/>
      <c r="D19" s="8"/>
      <c r="E19" s="8"/>
      <c r="F19" s="8"/>
      <c r="G19" s="8"/>
      <c r="H19" s="8"/>
      <c r="I19" s="8"/>
      <c r="J19" s="8"/>
    </row>
    <row r="20" spans="1:18" ht="3.9" hidden="1" customHeight="1">
      <c r="C20" s="9"/>
      <c r="D20" s="8"/>
      <c r="E20" s="8"/>
      <c r="F20" s="8"/>
      <c r="G20" s="8"/>
      <c r="H20" s="8"/>
      <c r="I20" s="8"/>
      <c r="J20" s="8"/>
    </row>
    <row r="21" spans="1:18">
      <c r="A21" s="3">
        <v>1300</v>
      </c>
      <c r="B21" s="3" t="s">
        <v>63</v>
      </c>
      <c r="C21" s="9"/>
      <c r="D21" s="29">
        <v>0</v>
      </c>
      <c r="E21" s="8"/>
      <c r="F21" s="29">
        <v>0</v>
      </c>
      <c r="G21" s="8"/>
      <c r="H21" s="29">
        <v>0</v>
      </c>
      <c r="I21" s="29"/>
      <c r="J21" s="29">
        <f>+I21+H21</f>
        <v>0</v>
      </c>
    </row>
    <row r="22" spans="1:18" ht="3.9" hidden="1" customHeight="1">
      <c r="C22" s="9"/>
      <c r="D22" s="7"/>
      <c r="E22" s="9"/>
      <c r="F22" s="7"/>
      <c r="G22" s="9"/>
      <c r="H22" s="7"/>
      <c r="I22" s="7"/>
      <c r="J22" s="7"/>
    </row>
    <row r="23" spans="1:18" ht="16.5" hidden="1" customHeight="1">
      <c r="A23" s="3">
        <v>1400</v>
      </c>
      <c r="B23" s="3" t="s">
        <v>64</v>
      </c>
      <c r="C23" s="9"/>
      <c r="D23" s="11">
        <v>0</v>
      </c>
      <c r="E23" s="9"/>
      <c r="F23" s="11">
        <v>0</v>
      </c>
      <c r="G23" s="9"/>
      <c r="H23" s="11">
        <v>0</v>
      </c>
      <c r="I23" s="11"/>
      <c r="J23" s="11">
        <v>0</v>
      </c>
      <c r="K23" s="28"/>
      <c r="L23" s="28"/>
      <c r="M23" s="28"/>
      <c r="N23" s="28"/>
      <c r="O23" s="28"/>
      <c r="P23" s="28"/>
      <c r="Q23" s="28"/>
      <c r="R23" s="28"/>
    </row>
    <row r="24" spans="1:18" ht="3.9" hidden="1" customHeight="1">
      <c r="C24" s="9"/>
      <c r="D24" s="11"/>
      <c r="E24" s="9"/>
      <c r="F24" s="11"/>
      <c r="G24" s="9"/>
      <c r="H24" s="11"/>
      <c r="I24" s="11"/>
      <c r="J24" s="11"/>
      <c r="K24" s="28"/>
      <c r="L24" s="28"/>
      <c r="M24" s="28"/>
      <c r="N24" s="28"/>
      <c r="O24" s="28"/>
      <c r="P24" s="28"/>
      <c r="Q24" s="28"/>
      <c r="R24" s="28"/>
    </row>
    <row r="25" spans="1:18" ht="16.5" hidden="1" customHeight="1">
      <c r="A25" s="3">
        <v>1500</v>
      </c>
      <c r="B25" s="3" t="s">
        <v>17</v>
      </c>
      <c r="C25" s="9"/>
      <c r="D25" s="11"/>
      <c r="E25" s="9"/>
      <c r="F25" s="11"/>
      <c r="G25" s="9"/>
      <c r="H25" s="11"/>
      <c r="I25" s="11"/>
      <c r="J25" s="11"/>
      <c r="K25" s="28"/>
      <c r="L25" s="28"/>
      <c r="M25" s="28"/>
      <c r="N25" s="28"/>
      <c r="O25" s="28"/>
      <c r="P25" s="28"/>
      <c r="Q25" s="28"/>
      <c r="R25" s="28"/>
    </row>
    <row r="26" spans="1:18" ht="3.9" hidden="1" customHeight="1">
      <c r="C26" s="9"/>
      <c r="D26" s="11"/>
      <c r="E26" s="9"/>
      <c r="F26" s="11"/>
      <c r="G26" s="9"/>
      <c r="H26" s="11"/>
      <c r="I26" s="11"/>
      <c r="J26" s="11"/>
      <c r="K26" s="28"/>
      <c r="L26" s="28"/>
      <c r="M26" s="28"/>
      <c r="N26" s="28"/>
      <c r="O26" s="28"/>
      <c r="P26" s="28"/>
      <c r="Q26" s="28"/>
      <c r="R26" s="28"/>
    </row>
    <row r="27" spans="1:18" ht="16.5" hidden="1" customHeight="1">
      <c r="A27" s="3">
        <v>1600</v>
      </c>
      <c r="B27" s="3" t="s">
        <v>141</v>
      </c>
      <c r="C27" s="9"/>
      <c r="D27" s="11">
        <v>0</v>
      </c>
      <c r="E27" s="9"/>
      <c r="F27" s="11">
        <v>0</v>
      </c>
      <c r="G27" s="9"/>
      <c r="H27" s="11">
        <v>0</v>
      </c>
      <c r="I27" s="11"/>
      <c r="J27" s="11">
        <v>0</v>
      </c>
      <c r="K27" s="28"/>
      <c r="L27" s="28"/>
      <c r="M27" s="28"/>
      <c r="N27" s="28"/>
      <c r="O27" s="28"/>
      <c r="P27" s="28"/>
      <c r="Q27" s="28"/>
      <c r="R27" s="28"/>
    </row>
    <row r="28" spans="1:18" ht="3.9" hidden="1" customHeight="1">
      <c r="C28" s="9"/>
      <c r="D28" s="11"/>
      <c r="E28" s="9"/>
      <c r="F28" s="11"/>
      <c r="G28" s="9"/>
      <c r="H28" s="11"/>
      <c r="I28" s="11"/>
      <c r="J28" s="11"/>
      <c r="K28" s="28"/>
      <c r="L28" s="28"/>
      <c r="M28" s="28"/>
      <c r="N28" s="28"/>
      <c r="O28" s="28"/>
      <c r="P28" s="28"/>
      <c r="Q28" s="28"/>
      <c r="R28" s="28"/>
    </row>
    <row r="29" spans="1:18" ht="16.5" hidden="1" customHeight="1">
      <c r="A29" s="3">
        <v>1700</v>
      </c>
      <c r="B29" s="3" t="s">
        <v>19</v>
      </c>
      <c r="C29" s="9"/>
      <c r="D29" s="29">
        <v>0</v>
      </c>
      <c r="E29" s="9"/>
      <c r="F29" s="29">
        <v>0</v>
      </c>
      <c r="G29" s="9"/>
      <c r="H29" s="29">
        <f>+G29+F29</f>
        <v>0</v>
      </c>
      <c r="I29" s="29"/>
      <c r="J29" s="29">
        <f>+I29+H29</f>
        <v>0</v>
      </c>
    </row>
    <row r="30" spans="1:18" ht="6.9" customHeight="1">
      <c r="C30" s="8"/>
      <c r="D30" s="11"/>
      <c r="E30" s="8"/>
      <c r="F30" s="11"/>
      <c r="G30" s="8"/>
      <c r="H30" s="11"/>
      <c r="I30" s="11"/>
      <c r="J30" s="11"/>
    </row>
    <row r="31" spans="1:18">
      <c r="A31" s="5" t="s">
        <v>178</v>
      </c>
      <c r="C31" s="7"/>
      <c r="D31" s="29">
        <f>SUM(D27:D29,D25+D23+D21+D19+D15+D13+D11)</f>
        <v>0</v>
      </c>
      <c r="E31" s="7"/>
      <c r="F31" s="29">
        <f>SUM(F27:F29,F25+F23+F21+F19+F15+F13+F11)</f>
        <v>401125</v>
      </c>
      <c r="G31" s="7"/>
      <c r="H31" s="29">
        <f>SUM(H27:H29,H25+H23+H21+H19+H15+H13+H11)</f>
        <v>402000</v>
      </c>
      <c r="I31" s="29">
        <f>SUM(I27:I29,I25+I23+I21+I19+I15+I13+I11)</f>
        <v>0</v>
      </c>
      <c r="J31" s="29">
        <f>SUM(J27:J29,J25+J23+J21+J19+J15+J13+J11)</f>
        <v>402000</v>
      </c>
    </row>
    <row r="32" spans="1:18" ht="6.9" customHeight="1">
      <c r="C32" s="7"/>
      <c r="D32" s="7"/>
      <c r="E32" s="7"/>
      <c r="F32" s="7"/>
      <c r="G32" s="7"/>
      <c r="H32" s="7"/>
      <c r="I32" s="7"/>
      <c r="J32" s="7"/>
    </row>
    <row r="33" spans="1:10" ht="16.5" hidden="1" customHeight="1">
      <c r="A33" s="3" t="s">
        <v>67</v>
      </c>
      <c r="C33" s="7"/>
      <c r="D33" s="7"/>
      <c r="E33" s="7"/>
      <c r="F33" s="7"/>
      <c r="G33" s="7"/>
      <c r="H33" s="7"/>
      <c r="I33" s="7"/>
      <c r="J33" s="7"/>
    </row>
    <row r="34" spans="1:10" ht="16.5" hidden="1" customHeight="1">
      <c r="A34" s="3">
        <v>3000</v>
      </c>
      <c r="B34" s="3" t="s">
        <v>134</v>
      </c>
      <c r="C34" s="7"/>
      <c r="D34" s="29"/>
      <c r="E34" s="7"/>
      <c r="F34" s="29"/>
      <c r="G34" s="7"/>
      <c r="H34" s="29"/>
      <c r="I34" s="29"/>
      <c r="J34" s="29"/>
    </row>
    <row r="35" spans="1:10" ht="16.5" hidden="1" customHeight="1">
      <c r="A35" s="3">
        <v>3630</v>
      </c>
      <c r="B35" s="3" t="s">
        <v>68</v>
      </c>
      <c r="C35" s="7"/>
      <c r="D35" s="29"/>
      <c r="E35" s="7"/>
      <c r="F35" s="29"/>
      <c r="G35" s="7"/>
      <c r="H35" s="29"/>
      <c r="I35" s="29"/>
      <c r="J35" s="29"/>
    </row>
    <row r="36" spans="1:10" ht="16.5" hidden="1" customHeight="1">
      <c r="A36" s="3">
        <v>3690</v>
      </c>
      <c r="B36" s="3" t="s">
        <v>69</v>
      </c>
      <c r="C36" s="11"/>
      <c r="D36" s="11"/>
      <c r="E36" s="11"/>
      <c r="F36" s="11"/>
      <c r="G36" s="11"/>
      <c r="H36" s="11"/>
      <c r="I36" s="11"/>
      <c r="J36" s="11"/>
    </row>
    <row r="37" spans="1:10" ht="3.9" hidden="1" customHeight="1">
      <c r="C37" s="7"/>
      <c r="D37" s="7"/>
      <c r="E37" s="7"/>
      <c r="F37" s="7"/>
      <c r="G37" s="7"/>
      <c r="H37" s="7"/>
      <c r="I37" s="7"/>
      <c r="J37" s="7"/>
    </row>
    <row r="38" spans="1:10" ht="16.5" hidden="1" customHeight="1">
      <c r="B38" s="3" t="s">
        <v>70</v>
      </c>
      <c r="C38" s="7"/>
      <c r="D38" s="7"/>
      <c r="E38" s="7"/>
      <c r="F38" s="7"/>
      <c r="G38" s="7"/>
      <c r="H38" s="7"/>
      <c r="I38" s="7"/>
      <c r="J38" s="7"/>
    </row>
    <row r="39" spans="1:10" ht="16.5" hidden="1" customHeight="1">
      <c r="B39" s="3" t="s">
        <v>71</v>
      </c>
      <c r="C39" s="7"/>
      <c r="D39" s="7"/>
      <c r="E39" s="7"/>
      <c r="F39" s="7"/>
      <c r="G39" s="7"/>
      <c r="H39" s="7"/>
      <c r="I39" s="7"/>
      <c r="J39" s="7"/>
    </row>
    <row r="40" spans="1:10" ht="16.5" hidden="1" customHeight="1">
      <c r="B40" s="3" t="s">
        <v>72</v>
      </c>
      <c r="C40" s="7"/>
      <c r="D40" s="7"/>
      <c r="E40" s="7"/>
      <c r="F40" s="7"/>
      <c r="G40" s="7"/>
      <c r="H40" s="7"/>
      <c r="I40" s="7"/>
      <c r="J40" s="7"/>
    </row>
    <row r="41" spans="1:10" ht="16.5" hidden="1" customHeight="1">
      <c r="B41" s="3" t="s">
        <v>73</v>
      </c>
      <c r="C41" s="7"/>
      <c r="D41" s="7"/>
      <c r="E41" s="7"/>
      <c r="F41" s="7"/>
      <c r="G41" s="7"/>
      <c r="H41" s="7"/>
      <c r="I41" s="7"/>
      <c r="J41" s="7"/>
    </row>
    <row r="42" spans="1:10" ht="16.5" hidden="1" customHeight="1">
      <c r="B42" s="3" t="s">
        <v>74</v>
      </c>
      <c r="C42" s="7"/>
      <c r="D42" s="29"/>
      <c r="E42" s="7"/>
      <c r="F42" s="29"/>
      <c r="G42" s="7"/>
      <c r="H42" s="29"/>
      <c r="I42" s="29"/>
      <c r="J42" s="29"/>
    </row>
    <row r="43" spans="1:10" ht="16.5" hidden="1" customHeight="1">
      <c r="B43" s="3" t="s">
        <v>75</v>
      </c>
      <c r="C43" s="7"/>
      <c r="D43" s="11"/>
      <c r="E43" s="7"/>
      <c r="F43" s="11"/>
      <c r="G43" s="7"/>
      <c r="H43" s="11"/>
      <c r="I43" s="11"/>
      <c r="J43" s="11"/>
    </row>
    <row r="44" spans="1:10" ht="16.5" hidden="1" customHeight="1">
      <c r="A44" s="3">
        <v>3800</v>
      </c>
      <c r="B44" s="3" t="s">
        <v>76</v>
      </c>
      <c r="C44" s="7"/>
      <c r="D44" s="29">
        <v>0</v>
      </c>
      <c r="E44" s="7"/>
      <c r="F44" s="29">
        <v>0</v>
      </c>
      <c r="G44" s="7"/>
      <c r="H44" s="29">
        <f>SUM(H38:H43)</f>
        <v>0</v>
      </c>
      <c r="I44" s="29"/>
      <c r="J44" s="29">
        <f>SUM(J38:J43)</f>
        <v>0</v>
      </c>
    </row>
    <row r="45" spans="1:10" ht="6.9" hidden="1" customHeight="1">
      <c r="C45" s="7"/>
      <c r="D45" s="29"/>
      <c r="E45" s="7"/>
      <c r="F45" s="29"/>
      <c r="G45" s="7"/>
      <c r="H45" s="29"/>
      <c r="I45" s="29"/>
      <c r="J45" s="29"/>
    </row>
    <row r="46" spans="1:10" ht="16.5" hidden="1" customHeight="1">
      <c r="A46" s="3" t="s">
        <v>77</v>
      </c>
      <c r="C46" s="7"/>
      <c r="D46" s="11">
        <v>0</v>
      </c>
      <c r="E46" s="7"/>
      <c r="F46" s="11">
        <v>0</v>
      </c>
      <c r="G46" s="7"/>
      <c r="H46" s="11">
        <f>SUM(H44+H36+H35)</f>
        <v>0</v>
      </c>
      <c r="I46" s="11"/>
      <c r="J46" s="11">
        <f>SUM(J44+J36+J35)</f>
        <v>0</v>
      </c>
    </row>
    <row r="47" spans="1:10" ht="6.9" hidden="1" customHeight="1">
      <c r="C47" s="7"/>
      <c r="D47" s="7"/>
      <c r="E47" s="7"/>
      <c r="F47" s="7"/>
      <c r="G47" s="7"/>
      <c r="H47" s="7"/>
      <c r="I47" s="7"/>
      <c r="J47" s="7"/>
    </row>
    <row r="48" spans="1:10" ht="16.5" hidden="1" customHeight="1">
      <c r="A48" s="3" t="s">
        <v>21</v>
      </c>
      <c r="C48" s="7"/>
      <c r="D48" s="7"/>
      <c r="E48" s="7"/>
      <c r="F48" s="7"/>
      <c r="G48" s="7"/>
      <c r="H48" s="7"/>
      <c r="I48" s="7"/>
      <c r="J48" s="7"/>
    </row>
    <row r="49" spans="1:10" ht="16.5" hidden="1" customHeight="1">
      <c r="A49" s="3">
        <v>4000</v>
      </c>
      <c r="B49" s="3" t="s">
        <v>142</v>
      </c>
      <c r="C49" s="7"/>
      <c r="D49" s="7"/>
      <c r="E49" s="7"/>
      <c r="F49" s="7"/>
      <c r="G49" s="7"/>
      <c r="H49" s="7"/>
      <c r="I49" s="7"/>
      <c r="J49" s="7"/>
    </row>
    <row r="50" spans="1:10" ht="16.5" hidden="1" customHeight="1">
      <c r="A50" s="3">
        <v>4370</v>
      </c>
      <c r="B50" s="3" t="s">
        <v>78</v>
      </c>
      <c r="C50" s="7"/>
      <c r="D50" s="7"/>
      <c r="E50" s="7"/>
      <c r="F50" s="7"/>
      <c r="G50" s="7"/>
      <c r="H50" s="7"/>
      <c r="I50" s="7"/>
      <c r="J50" s="7"/>
    </row>
    <row r="51" spans="1:10" ht="16.5" hidden="1" customHeight="1">
      <c r="A51" s="3">
        <v>4710</v>
      </c>
      <c r="B51" s="3" t="s">
        <v>80</v>
      </c>
      <c r="C51" s="7"/>
      <c r="D51" s="7"/>
      <c r="E51" s="7"/>
      <c r="F51" s="7"/>
      <c r="G51" s="7"/>
      <c r="H51" s="7"/>
      <c r="I51" s="7"/>
      <c r="J51" s="7"/>
    </row>
    <row r="52" spans="1:10" ht="16.5" hidden="1" customHeight="1">
      <c r="A52" s="3">
        <v>4820</v>
      </c>
      <c r="B52" s="3" t="s">
        <v>81</v>
      </c>
      <c r="C52" s="7"/>
      <c r="D52" s="7"/>
      <c r="E52" s="7"/>
      <c r="F52" s="7"/>
      <c r="G52" s="7"/>
      <c r="H52" s="7"/>
      <c r="I52" s="7"/>
      <c r="J52" s="7"/>
    </row>
    <row r="53" spans="1:10" ht="16.5" hidden="1" customHeight="1">
      <c r="A53" s="3">
        <v>4830</v>
      </c>
      <c r="B53" s="3" t="s">
        <v>82</v>
      </c>
      <c r="C53" s="7"/>
      <c r="D53" s="7"/>
      <c r="E53" s="7"/>
      <c r="F53" s="7"/>
      <c r="G53" s="7"/>
      <c r="H53" s="7"/>
      <c r="I53" s="7"/>
      <c r="J53" s="7"/>
    </row>
    <row r="54" spans="1:10" ht="16.5" hidden="1" customHeight="1">
      <c r="A54" s="3">
        <v>4850</v>
      </c>
      <c r="B54" s="3" t="s">
        <v>83</v>
      </c>
      <c r="C54" s="7"/>
      <c r="D54" s="29"/>
      <c r="E54" s="7"/>
      <c r="F54" s="29"/>
      <c r="G54" s="7"/>
      <c r="H54" s="29"/>
      <c r="I54" s="29"/>
      <c r="J54" s="29"/>
    </row>
    <row r="55" spans="1:10" ht="16.5" hidden="1" customHeight="1">
      <c r="A55" s="3">
        <v>4870</v>
      </c>
      <c r="B55" s="3" t="s">
        <v>84</v>
      </c>
      <c r="C55" s="11"/>
      <c r="D55" s="11"/>
      <c r="E55" s="11"/>
      <c r="F55" s="11"/>
      <c r="G55" s="11"/>
      <c r="H55" s="11"/>
      <c r="I55" s="11"/>
      <c r="J55" s="11"/>
    </row>
    <row r="56" spans="1:10" ht="16.5" hidden="1" customHeight="1">
      <c r="A56" s="3">
        <v>4880</v>
      </c>
      <c r="B56" s="3" t="s">
        <v>24</v>
      </c>
      <c r="C56" s="7"/>
      <c r="D56" s="29"/>
      <c r="E56" s="7"/>
      <c r="F56" s="29"/>
      <c r="G56" s="7"/>
      <c r="H56" s="29"/>
      <c r="I56" s="29"/>
      <c r="J56" s="29"/>
    </row>
    <row r="57" spans="1:10" ht="6.9" hidden="1" customHeight="1">
      <c r="C57" s="7"/>
      <c r="D57" s="7"/>
      <c r="E57" s="7"/>
      <c r="F57" s="7"/>
      <c r="G57" s="7"/>
      <c r="H57" s="7"/>
      <c r="I57" s="7"/>
      <c r="J57" s="7"/>
    </row>
    <row r="58" spans="1:10" ht="16.5" hidden="1" customHeight="1">
      <c r="A58" s="3" t="s">
        <v>85</v>
      </c>
      <c r="C58" s="7"/>
      <c r="D58" s="7">
        <v>0</v>
      </c>
      <c r="E58" s="7"/>
      <c r="F58" s="7">
        <v>0</v>
      </c>
      <c r="G58" s="7"/>
      <c r="H58" s="7">
        <f>SUM(H50:H56)</f>
        <v>0</v>
      </c>
      <c r="I58" s="7"/>
      <c r="J58" s="7">
        <f>SUM(J50:J56)</f>
        <v>0</v>
      </c>
    </row>
    <row r="59" spans="1:10" ht="6.9" hidden="1" customHeight="1">
      <c r="C59" s="7"/>
      <c r="D59" s="7"/>
      <c r="E59" s="7"/>
      <c r="F59" s="7"/>
      <c r="G59" s="7"/>
      <c r="H59" s="7"/>
      <c r="I59" s="7"/>
      <c r="J59" s="7"/>
    </row>
    <row r="60" spans="1:10" ht="16.5" hidden="1" customHeight="1">
      <c r="A60" s="3">
        <v>5000</v>
      </c>
      <c r="B60" s="3" t="s">
        <v>130</v>
      </c>
      <c r="C60" s="7"/>
      <c r="D60" s="7"/>
      <c r="E60" s="7"/>
      <c r="F60" s="7"/>
      <c r="G60" s="7"/>
      <c r="H60" s="7"/>
      <c r="I60" s="7"/>
      <c r="J60" s="7"/>
    </row>
    <row r="61" spans="1:10" ht="6.9" hidden="1" customHeight="1">
      <c r="C61" s="7"/>
      <c r="D61" s="7"/>
      <c r="E61" s="7"/>
      <c r="F61" s="7"/>
      <c r="G61" s="7"/>
      <c r="H61" s="7"/>
      <c r="I61" s="7"/>
      <c r="J61" s="7"/>
    </row>
    <row r="62" spans="1:10" ht="12.75" hidden="1" customHeight="1">
      <c r="A62" s="3">
        <v>5100</v>
      </c>
      <c r="B62" s="3" t="s">
        <v>25</v>
      </c>
      <c r="C62" s="7"/>
      <c r="D62" s="7"/>
      <c r="E62" s="7"/>
      <c r="F62" s="7"/>
      <c r="G62" s="7"/>
      <c r="H62" s="7"/>
      <c r="I62" s="7"/>
      <c r="J62" s="7"/>
    </row>
    <row r="63" spans="1:10" ht="6.9" hidden="1" customHeight="1">
      <c r="C63" s="7"/>
      <c r="D63" s="11"/>
      <c r="E63" s="7"/>
      <c r="F63" s="11"/>
      <c r="G63" s="7"/>
      <c r="H63" s="11"/>
      <c r="I63" s="11"/>
      <c r="J63" s="11"/>
    </row>
    <row r="64" spans="1:10" ht="16.5" hidden="1" customHeight="1">
      <c r="A64" s="3">
        <v>5600</v>
      </c>
      <c r="B64" s="3" t="s">
        <v>87</v>
      </c>
      <c r="C64" s="7"/>
      <c r="D64" s="11"/>
      <c r="E64" s="7"/>
      <c r="F64" s="11"/>
      <c r="G64" s="7"/>
      <c r="H64" s="11"/>
      <c r="I64" s="11"/>
      <c r="J64" s="11"/>
    </row>
    <row r="65" spans="1:10" ht="6.9" hidden="1" customHeight="1">
      <c r="C65" s="7"/>
      <c r="D65" s="7"/>
      <c r="E65" s="7"/>
      <c r="F65" s="7"/>
      <c r="G65" s="7"/>
      <c r="H65" s="7"/>
      <c r="I65" s="7"/>
      <c r="J65" s="7"/>
    </row>
    <row r="66" spans="1:10">
      <c r="B66" s="5" t="s">
        <v>88</v>
      </c>
      <c r="C66" s="11"/>
      <c r="D66" s="38">
        <f>SUM(D60:D64,+D58+D47+D31)</f>
        <v>0</v>
      </c>
      <c r="E66" s="11"/>
      <c r="F66" s="38">
        <f>SUM(F60:F64,+F58+F47+F31)</f>
        <v>401125</v>
      </c>
      <c r="G66" s="11"/>
      <c r="H66" s="38">
        <f>SUM(H60:H64,+H58+H47+H31)</f>
        <v>402000</v>
      </c>
      <c r="I66" s="11"/>
      <c r="J66" s="38">
        <f>SUM(J60:J64,+J58+J47+J31)</f>
        <v>402000</v>
      </c>
    </row>
    <row r="67" spans="1:10" ht="3.9" customHeight="1">
      <c r="C67" s="11"/>
      <c r="D67" s="8"/>
      <c r="E67" s="11"/>
      <c r="F67" s="8"/>
      <c r="G67" s="11"/>
      <c r="H67" s="8"/>
      <c r="I67" s="8"/>
      <c r="J67" s="8"/>
    </row>
    <row r="68" spans="1:10">
      <c r="A68" s="3" t="s">
        <v>89</v>
      </c>
      <c r="C68" s="7"/>
      <c r="D68" s="29">
        <v>0</v>
      </c>
      <c r="E68" s="7"/>
      <c r="F68" s="29">
        <v>0</v>
      </c>
      <c r="G68" s="7"/>
      <c r="H68" s="29">
        <f>+F147</f>
        <v>1125</v>
      </c>
      <c r="I68" s="29"/>
      <c r="J68" s="50">
        <f>+I68+H68</f>
        <v>1125</v>
      </c>
    </row>
    <row r="69" spans="1:10" ht="6.9" customHeight="1">
      <c r="C69" s="7"/>
      <c r="D69" s="8"/>
      <c r="E69" s="7"/>
      <c r="F69" s="8"/>
      <c r="G69" s="7"/>
      <c r="H69" s="8"/>
      <c r="I69" s="8"/>
      <c r="J69" s="8"/>
    </row>
    <row r="70" spans="1:10" ht="12.75" hidden="1" customHeight="1">
      <c r="A70" s="3" t="s">
        <v>125</v>
      </c>
      <c r="C70" s="9"/>
      <c r="D70" s="8"/>
      <c r="E70" s="9"/>
      <c r="F70" s="8"/>
      <c r="G70" s="9"/>
      <c r="H70" s="8"/>
      <c r="I70" s="8"/>
      <c r="J70" s="8"/>
    </row>
    <row r="71" spans="1:10" ht="6.9" hidden="1" customHeight="1">
      <c r="C71" s="9"/>
      <c r="D71" s="8"/>
      <c r="E71" s="9"/>
      <c r="F71" s="8"/>
      <c r="G71" s="9"/>
      <c r="H71" s="8"/>
      <c r="I71" s="8"/>
      <c r="J71" s="8"/>
    </row>
    <row r="72" spans="1:10" ht="12.75" hidden="1" customHeight="1">
      <c r="A72" s="3" t="s">
        <v>131</v>
      </c>
      <c r="C72" s="9"/>
      <c r="D72" s="29"/>
      <c r="E72" s="9"/>
      <c r="F72" s="29"/>
      <c r="G72" s="9"/>
      <c r="H72" s="29"/>
      <c r="I72" s="29"/>
      <c r="J72" s="29"/>
    </row>
    <row r="73" spans="1:10" ht="3.9" hidden="1" customHeight="1" thickBot="1">
      <c r="C73" s="7"/>
      <c r="D73" s="51"/>
      <c r="E73" s="7"/>
      <c r="F73" s="51"/>
      <c r="G73" s="7"/>
      <c r="H73" s="51"/>
      <c r="I73" s="51"/>
      <c r="J73" s="51"/>
    </row>
    <row r="74" spans="1:10" ht="12.75" hidden="1" customHeight="1" thickTop="1">
      <c r="A74" s="3" t="s">
        <v>90</v>
      </c>
      <c r="C74" s="7"/>
      <c r="D74" s="23">
        <v>0</v>
      </c>
      <c r="E74" s="7"/>
      <c r="F74" s="23">
        <v>0</v>
      </c>
      <c r="G74" s="7"/>
      <c r="H74" s="23">
        <f>+G74+F74</f>
        <v>0</v>
      </c>
      <c r="I74" s="23"/>
      <c r="J74" s="23">
        <f>+I74+H74</f>
        <v>0</v>
      </c>
    </row>
    <row r="75" spans="1:10" ht="14.4" thickBot="1">
      <c r="B75" s="5" t="s">
        <v>91</v>
      </c>
      <c r="C75" s="12"/>
      <c r="D75" s="37">
        <f>SUM(D66:D74)</f>
        <v>0</v>
      </c>
      <c r="E75" s="12"/>
      <c r="F75" s="37">
        <f>SUM(F66:F74)</f>
        <v>401125</v>
      </c>
      <c r="G75" s="12"/>
      <c r="H75" s="37">
        <f>SUM(H66:H74)</f>
        <v>403125</v>
      </c>
      <c r="I75" s="75">
        <f>SUM(I66:I74)</f>
        <v>0</v>
      </c>
      <c r="J75" s="37">
        <f>SUM(J66:J74)</f>
        <v>403125</v>
      </c>
    </row>
    <row r="76" spans="1:10" ht="14.4" thickTop="1">
      <c r="C76" s="13"/>
      <c r="D76" s="2"/>
      <c r="E76" s="13"/>
      <c r="F76" s="2"/>
      <c r="G76" s="13"/>
      <c r="H76" s="2"/>
      <c r="I76" s="2"/>
      <c r="J76" s="2"/>
    </row>
    <row r="77" spans="1:10" ht="39.9" customHeight="1">
      <c r="C77" s="14"/>
      <c r="D77" s="98"/>
      <c r="E77" s="14"/>
      <c r="F77" s="98"/>
      <c r="G77" s="14"/>
      <c r="H77" s="14"/>
    </row>
    <row r="78" spans="1:10" ht="16.5" hidden="1" customHeight="1">
      <c r="A78" s="1" t="s">
        <v>169</v>
      </c>
      <c r="B78" s="1"/>
      <c r="C78" s="1"/>
      <c r="D78" s="89"/>
      <c r="E78" s="1"/>
      <c r="F78" s="89"/>
      <c r="G78" s="1"/>
      <c r="H78" s="1"/>
      <c r="I78" s="2"/>
      <c r="J78" s="2"/>
    </row>
    <row r="79" spans="1:10">
      <c r="A79" s="1" t="s">
        <v>29</v>
      </c>
      <c r="B79" s="1"/>
      <c r="C79" s="1"/>
      <c r="D79" s="89"/>
      <c r="E79" s="1"/>
      <c r="F79" s="89"/>
      <c r="G79" s="1"/>
      <c r="H79" s="1"/>
      <c r="I79" s="2"/>
      <c r="J79" s="2"/>
    </row>
    <row r="80" spans="1:10">
      <c r="C80" s="12"/>
      <c r="D80" s="99"/>
      <c r="E80" s="12"/>
      <c r="F80" s="99"/>
      <c r="G80" s="12"/>
      <c r="H80" s="70"/>
      <c r="I80" s="70"/>
      <c r="J80" s="70" t="s">
        <v>305</v>
      </c>
    </row>
    <row r="81" spans="1:10">
      <c r="C81" s="17"/>
      <c r="D81" s="100" t="s">
        <v>122</v>
      </c>
      <c r="E81" s="67"/>
      <c r="F81" s="67" t="s">
        <v>123</v>
      </c>
      <c r="G81" s="67"/>
      <c r="H81" s="67" t="s">
        <v>123</v>
      </c>
      <c r="I81" s="65" t="s">
        <v>173</v>
      </c>
      <c r="J81" s="65" t="s">
        <v>123</v>
      </c>
    </row>
    <row r="82" spans="1:10">
      <c r="A82" s="5" t="s">
        <v>140</v>
      </c>
      <c r="C82" s="7"/>
      <c r="D82" s="91" t="s">
        <v>297</v>
      </c>
      <c r="F82" s="91" t="s">
        <v>298</v>
      </c>
      <c r="H82" s="91" t="s">
        <v>299</v>
      </c>
      <c r="I82" s="65"/>
      <c r="J82" s="91" t="s">
        <v>299</v>
      </c>
    </row>
    <row r="83" spans="1:10">
      <c r="A83" s="6"/>
      <c r="B83" s="6"/>
      <c r="C83" s="7"/>
      <c r="D83" s="95"/>
      <c r="E83" s="7"/>
      <c r="F83" s="95"/>
      <c r="G83" s="7"/>
      <c r="H83" s="39"/>
      <c r="I83" s="6"/>
      <c r="J83" s="6"/>
    </row>
    <row r="84" spans="1:10">
      <c r="C84" s="7"/>
      <c r="D84" s="88"/>
      <c r="E84" s="7"/>
      <c r="F84" s="88"/>
      <c r="G84" s="7"/>
      <c r="H84" s="38"/>
    </row>
    <row r="85" spans="1:10" ht="16.5" hidden="1" customHeight="1">
      <c r="A85" s="3">
        <v>1000</v>
      </c>
      <c r="B85" s="3" t="s">
        <v>33</v>
      </c>
      <c r="C85" s="25"/>
      <c r="D85" s="101">
        <v>0</v>
      </c>
      <c r="E85" s="25"/>
      <c r="F85" s="101">
        <v>0</v>
      </c>
      <c r="G85" s="25"/>
      <c r="H85" s="42">
        <f>+G85+F85</f>
        <v>0</v>
      </c>
    </row>
    <row r="86" spans="1:10" ht="6.9" hidden="1" customHeight="1">
      <c r="C86" s="7"/>
      <c r="D86" s="88"/>
      <c r="E86" s="7"/>
      <c r="F86" s="88"/>
      <c r="G86" s="7"/>
      <c r="H86" s="38"/>
    </row>
    <row r="87" spans="1:10" ht="16.5" hidden="1" customHeight="1">
      <c r="A87" s="3">
        <v>1500</v>
      </c>
      <c r="B87" s="3" t="s">
        <v>94</v>
      </c>
      <c r="C87" s="7"/>
      <c r="D87" s="88">
        <v>0</v>
      </c>
      <c r="E87" s="7"/>
      <c r="F87" s="88">
        <v>0</v>
      </c>
      <c r="G87" s="7"/>
      <c r="H87" s="38">
        <f>+G87+F87</f>
        <v>0</v>
      </c>
    </row>
    <row r="88" spans="1:10" ht="6.9" hidden="1" customHeight="1">
      <c r="C88" s="7"/>
      <c r="D88" s="77"/>
      <c r="E88" s="7"/>
      <c r="F88" s="77"/>
      <c r="G88" s="7"/>
      <c r="H88" s="41"/>
    </row>
    <row r="89" spans="1:10" ht="16.5" hidden="1" customHeight="1">
      <c r="A89" s="3">
        <v>2000</v>
      </c>
      <c r="B89" s="3" t="s">
        <v>34</v>
      </c>
      <c r="C89" s="7"/>
      <c r="D89" s="77"/>
      <c r="E89" s="7"/>
      <c r="F89" s="77"/>
      <c r="G89" s="7"/>
      <c r="H89" s="41"/>
      <c r="I89" s="28"/>
      <c r="J89" s="28"/>
    </row>
    <row r="90" spans="1:10" ht="16.5" hidden="1" customHeight="1">
      <c r="A90" s="3">
        <v>2100</v>
      </c>
      <c r="B90" s="3" t="s">
        <v>143</v>
      </c>
      <c r="C90" s="7"/>
      <c r="D90" s="77">
        <v>0</v>
      </c>
      <c r="E90" s="7"/>
      <c r="F90" s="77">
        <v>0</v>
      </c>
      <c r="G90" s="7"/>
      <c r="H90" s="41">
        <v>0</v>
      </c>
      <c r="I90" s="28"/>
      <c r="J90" s="28"/>
    </row>
    <row r="91" spans="1:10" ht="3.9" hidden="1" customHeight="1">
      <c r="C91" s="7"/>
      <c r="D91" s="77"/>
      <c r="E91" s="7"/>
      <c r="F91" s="77"/>
      <c r="G91" s="7"/>
      <c r="H91" s="41"/>
      <c r="I91" s="28"/>
      <c r="J91" s="28"/>
    </row>
    <row r="92" spans="1:10" ht="16.5" hidden="1" customHeight="1">
      <c r="A92" s="3">
        <v>2200</v>
      </c>
      <c r="B92" s="3" t="s">
        <v>144</v>
      </c>
      <c r="C92" s="7"/>
      <c r="D92" s="77">
        <v>0</v>
      </c>
      <c r="E92" s="7"/>
      <c r="F92" s="77">
        <v>0</v>
      </c>
      <c r="G92" s="7"/>
      <c r="H92" s="41">
        <v>0</v>
      </c>
      <c r="I92" s="28"/>
      <c r="J92" s="28"/>
    </row>
    <row r="93" spans="1:10" ht="3.9" hidden="1" customHeight="1">
      <c r="C93" s="7"/>
      <c r="D93" s="77"/>
      <c r="E93" s="7"/>
      <c r="F93" s="77"/>
      <c r="G93" s="7"/>
      <c r="H93" s="41"/>
      <c r="I93" s="28"/>
      <c r="J93" s="28"/>
    </row>
    <row r="94" spans="1:10" ht="16.5" hidden="1" customHeight="1">
      <c r="A94" s="3">
        <v>2300</v>
      </c>
      <c r="B94" s="3" t="s">
        <v>97</v>
      </c>
      <c r="C94" s="7"/>
      <c r="D94" s="77">
        <v>0</v>
      </c>
      <c r="E94" s="7"/>
      <c r="F94" s="77">
        <v>0</v>
      </c>
      <c r="G94" s="7"/>
      <c r="H94" s="41">
        <f>+G94+F94</f>
        <v>0</v>
      </c>
      <c r="I94" s="28"/>
      <c r="J94" s="28"/>
    </row>
    <row r="95" spans="1:10" ht="3.9" hidden="1" customHeight="1">
      <c r="C95" s="7"/>
      <c r="D95" s="77"/>
      <c r="E95" s="7"/>
      <c r="F95" s="77"/>
      <c r="G95" s="7"/>
      <c r="H95" s="41"/>
      <c r="I95" s="28"/>
      <c r="J95" s="28"/>
    </row>
    <row r="96" spans="1:10" ht="16.5" hidden="1" customHeight="1">
      <c r="A96" s="3">
        <v>2400</v>
      </c>
      <c r="B96" s="3" t="s">
        <v>98</v>
      </c>
      <c r="C96" s="7"/>
      <c r="D96" s="77">
        <v>0</v>
      </c>
      <c r="E96" s="7"/>
      <c r="F96" s="77">
        <v>0</v>
      </c>
      <c r="G96" s="7"/>
      <c r="H96" s="41">
        <f>+G96+F96</f>
        <v>0</v>
      </c>
      <c r="I96" s="28"/>
      <c r="J96" s="28"/>
    </row>
    <row r="97" spans="1:10" ht="3.9" hidden="1" customHeight="1">
      <c r="C97" s="7"/>
      <c r="D97" s="77"/>
      <c r="E97" s="7"/>
      <c r="F97" s="77"/>
      <c r="G97" s="7"/>
      <c r="H97" s="41"/>
      <c r="I97" s="28"/>
      <c r="J97" s="28"/>
    </row>
    <row r="98" spans="1:10" ht="16.5" hidden="1" customHeight="1">
      <c r="A98" s="3">
        <v>2500</v>
      </c>
      <c r="B98" s="3" t="s">
        <v>139</v>
      </c>
      <c r="C98" s="7"/>
      <c r="D98" s="77">
        <v>0</v>
      </c>
      <c r="E98" s="7"/>
      <c r="F98" s="77">
        <v>0</v>
      </c>
      <c r="G98" s="7"/>
      <c r="H98" s="41">
        <v>0</v>
      </c>
      <c r="I98" s="28"/>
      <c r="J98" s="28"/>
    </row>
    <row r="99" spans="1:10" ht="3.9" hidden="1" customHeight="1">
      <c r="C99" s="7"/>
      <c r="D99" s="77"/>
      <c r="E99" s="7"/>
      <c r="F99" s="77"/>
      <c r="G99" s="7"/>
      <c r="H99" s="41"/>
      <c r="I99" s="28"/>
      <c r="J99" s="28"/>
    </row>
    <row r="100" spans="1:10" ht="16.5" hidden="1" customHeight="1">
      <c r="A100" s="3">
        <v>2600</v>
      </c>
      <c r="B100" s="3" t="s">
        <v>100</v>
      </c>
      <c r="C100" s="7"/>
      <c r="D100" s="77">
        <v>0</v>
      </c>
      <c r="E100" s="7"/>
      <c r="F100" s="77">
        <v>0</v>
      </c>
      <c r="G100" s="7"/>
      <c r="H100" s="41">
        <f>+G100+F100</f>
        <v>0</v>
      </c>
      <c r="I100" s="28"/>
      <c r="J100" s="28"/>
    </row>
    <row r="101" spans="1:10" ht="3.9" hidden="1" customHeight="1">
      <c r="C101" s="7"/>
      <c r="D101" s="77"/>
      <c r="E101" s="7"/>
      <c r="F101" s="77"/>
      <c r="G101" s="7"/>
      <c r="H101" s="41"/>
      <c r="I101" s="28"/>
      <c r="J101" s="28"/>
    </row>
    <row r="102" spans="1:10" ht="16.5" hidden="1" customHeight="1">
      <c r="A102" s="3">
        <v>2700</v>
      </c>
      <c r="B102" s="3" t="s">
        <v>39</v>
      </c>
      <c r="C102" s="7"/>
      <c r="D102" s="63">
        <v>0</v>
      </c>
      <c r="E102" s="7"/>
      <c r="F102" s="63">
        <v>0</v>
      </c>
      <c r="G102" s="7"/>
      <c r="H102" s="29">
        <f>+G102+F102</f>
        <v>0</v>
      </c>
      <c r="I102" s="28"/>
      <c r="J102" s="28"/>
    </row>
    <row r="103" spans="1:10" ht="3.9" hidden="1" customHeight="1">
      <c r="C103" s="7"/>
      <c r="D103" s="78"/>
      <c r="E103" s="7"/>
      <c r="F103" s="78"/>
      <c r="G103" s="7"/>
      <c r="H103" s="46"/>
    </row>
    <row r="104" spans="1:10" ht="16.5" hidden="1" customHeight="1">
      <c r="A104" s="3">
        <v>2800</v>
      </c>
      <c r="B104" s="3" t="s">
        <v>145</v>
      </c>
      <c r="C104" s="7"/>
      <c r="D104" s="63">
        <v>0</v>
      </c>
      <c r="E104" s="7"/>
      <c r="F104" s="63">
        <v>0</v>
      </c>
      <c r="G104" s="7"/>
      <c r="H104" s="29">
        <v>0</v>
      </c>
    </row>
    <row r="105" spans="1:10" ht="6.9" hidden="1" customHeight="1">
      <c r="C105" s="7"/>
      <c r="D105" s="102"/>
      <c r="E105" s="7"/>
      <c r="F105" s="102"/>
      <c r="G105" s="7"/>
      <c r="H105" s="45"/>
    </row>
    <row r="106" spans="1:10" ht="16.5" hidden="1" customHeight="1">
      <c r="A106" s="3" t="s">
        <v>102</v>
      </c>
      <c r="C106" s="7"/>
      <c r="D106" s="78">
        <v>0</v>
      </c>
      <c r="E106" s="7"/>
      <c r="F106" s="78">
        <v>0</v>
      </c>
      <c r="G106" s="7"/>
      <c r="H106" s="46">
        <f>SUM(H104+H102+H100+H98+H96+H94+H92+H90)</f>
        <v>0</v>
      </c>
    </row>
    <row r="107" spans="1:10" ht="6.9" hidden="1" customHeight="1">
      <c r="C107" s="7"/>
      <c r="D107" s="96"/>
      <c r="E107" s="7"/>
      <c r="F107" s="96"/>
      <c r="G107" s="7"/>
      <c r="H107" s="50"/>
    </row>
    <row r="108" spans="1:10" ht="16.5" hidden="1" customHeight="1">
      <c r="A108" s="3">
        <v>2900</v>
      </c>
      <c r="B108" s="3" t="s">
        <v>126</v>
      </c>
      <c r="C108" s="7"/>
      <c r="D108" s="102"/>
      <c r="E108" s="7"/>
      <c r="F108" s="102"/>
      <c r="G108" s="7"/>
      <c r="H108" s="45"/>
    </row>
    <row r="109" spans="1:10" ht="16.5" hidden="1" customHeight="1">
      <c r="B109" s="3" t="s">
        <v>105</v>
      </c>
      <c r="C109" s="7"/>
      <c r="D109" s="102"/>
      <c r="E109" s="7"/>
      <c r="F109" s="102"/>
      <c r="G109" s="7"/>
      <c r="H109" s="45"/>
    </row>
    <row r="110" spans="1:10" ht="6.9" hidden="1" customHeight="1">
      <c r="C110" s="7"/>
      <c r="D110" s="102"/>
      <c r="E110" s="7"/>
      <c r="F110" s="102"/>
      <c r="G110" s="7"/>
      <c r="H110" s="45"/>
    </row>
    <row r="111" spans="1:10" ht="16.5" hidden="1" customHeight="1">
      <c r="A111" s="3">
        <v>3000</v>
      </c>
      <c r="B111" s="3" t="s">
        <v>104</v>
      </c>
      <c r="C111" s="7"/>
      <c r="D111" s="102"/>
      <c r="E111" s="7"/>
      <c r="F111" s="102"/>
      <c r="G111" s="7"/>
      <c r="H111" s="45"/>
    </row>
    <row r="112" spans="1:10" ht="16.5" hidden="1" customHeight="1">
      <c r="B112" s="3" t="s">
        <v>105</v>
      </c>
      <c r="C112" s="7"/>
      <c r="D112" s="102"/>
      <c r="E112" s="7"/>
      <c r="F112" s="102"/>
      <c r="G112" s="7"/>
      <c r="H112" s="45"/>
    </row>
    <row r="113" spans="1:8" ht="16.5" hidden="1" customHeight="1">
      <c r="A113" s="3">
        <v>3100</v>
      </c>
      <c r="B113" s="3" t="s">
        <v>106</v>
      </c>
      <c r="C113" s="12"/>
      <c r="D113" s="96"/>
      <c r="E113" s="12"/>
      <c r="F113" s="96"/>
      <c r="G113" s="12"/>
      <c r="H113" s="50"/>
    </row>
    <row r="114" spans="1:8" ht="16.5" hidden="1" customHeight="1">
      <c r="A114" s="3">
        <v>3200</v>
      </c>
      <c r="B114" s="3" t="s">
        <v>107</v>
      </c>
      <c r="C114" s="7"/>
      <c r="D114" s="78"/>
      <c r="E114" s="7"/>
      <c r="F114" s="78"/>
      <c r="G114" s="7"/>
      <c r="H114" s="46"/>
    </row>
    <row r="115" spans="1:8" ht="16.5" hidden="1" customHeight="1">
      <c r="A115" s="3">
        <v>3300</v>
      </c>
      <c r="B115" s="3" t="s">
        <v>108</v>
      </c>
      <c r="C115" s="12"/>
      <c r="D115" s="102"/>
      <c r="E115" s="12"/>
      <c r="F115" s="102"/>
      <c r="G115" s="12"/>
      <c r="H115" s="45"/>
    </row>
    <row r="116" spans="1:8" ht="6.9" hidden="1" customHeight="1">
      <c r="C116" s="12"/>
      <c r="D116" s="96"/>
      <c r="E116" s="12"/>
      <c r="F116" s="96"/>
      <c r="G116" s="12"/>
      <c r="H116" s="50"/>
    </row>
    <row r="117" spans="1:8" ht="16.5" hidden="1" customHeight="1">
      <c r="A117" s="3" t="s">
        <v>109</v>
      </c>
      <c r="C117" s="12"/>
      <c r="D117" s="102"/>
      <c r="E117" s="12"/>
      <c r="F117" s="102"/>
      <c r="G117" s="12"/>
      <c r="H117" s="45"/>
    </row>
    <row r="118" spans="1:8" ht="16.5" hidden="1" customHeight="1">
      <c r="A118" s="3" t="s">
        <v>135</v>
      </c>
      <c r="C118" s="12"/>
      <c r="D118" s="102">
        <v>0</v>
      </c>
      <c r="E118" s="12"/>
      <c r="F118" s="102">
        <v>0</v>
      </c>
      <c r="G118" s="12"/>
      <c r="H118" s="45">
        <f>SUM(H113:H115)</f>
        <v>0</v>
      </c>
    </row>
    <row r="119" spans="1:8" ht="6.9" hidden="1" customHeight="1">
      <c r="C119" s="12"/>
      <c r="D119" s="102"/>
      <c r="E119" s="12"/>
      <c r="F119" s="102"/>
      <c r="G119" s="12"/>
      <c r="H119" s="45"/>
    </row>
    <row r="120" spans="1:8" ht="16.5" hidden="1" customHeight="1">
      <c r="A120" s="3">
        <v>4000</v>
      </c>
      <c r="B120" s="3" t="s">
        <v>110</v>
      </c>
      <c r="C120" s="12"/>
      <c r="D120" s="102"/>
      <c r="E120" s="12"/>
      <c r="F120" s="102"/>
      <c r="G120" s="12"/>
      <c r="H120" s="45"/>
    </row>
    <row r="121" spans="1:8" ht="16.5" hidden="1" customHeight="1">
      <c r="B121" s="3" t="s">
        <v>111</v>
      </c>
      <c r="C121" s="12"/>
      <c r="D121" s="102"/>
      <c r="E121" s="12"/>
      <c r="F121" s="102"/>
      <c r="G121" s="12"/>
      <c r="H121" s="45"/>
    </row>
    <row r="122" spans="1:8" ht="16.5" hidden="1" customHeight="1">
      <c r="A122" s="3">
        <v>4100</v>
      </c>
      <c r="B122" s="3" t="s">
        <v>112</v>
      </c>
      <c r="C122" s="12"/>
      <c r="D122" s="102"/>
      <c r="E122" s="12"/>
      <c r="F122" s="102"/>
      <c r="G122" s="12"/>
      <c r="H122" s="45"/>
    </row>
    <row r="123" spans="1:8" ht="16.5" hidden="1" customHeight="1">
      <c r="B123" s="3" t="s">
        <v>113</v>
      </c>
      <c r="C123" s="12"/>
      <c r="D123" s="102"/>
      <c r="E123" s="12"/>
      <c r="F123" s="102"/>
      <c r="G123" s="12"/>
      <c r="H123" s="45"/>
    </row>
    <row r="124" spans="1:8" ht="16.5" hidden="1" customHeight="1">
      <c r="A124" s="3">
        <v>4300</v>
      </c>
      <c r="B124" s="3" t="s">
        <v>41</v>
      </c>
      <c r="C124" s="12"/>
      <c r="D124" s="102">
        <v>0</v>
      </c>
      <c r="E124" s="12"/>
      <c r="F124" s="102">
        <v>0</v>
      </c>
      <c r="G124" s="12"/>
      <c r="H124" s="45">
        <f>+G124+F124</f>
        <v>0</v>
      </c>
    </row>
    <row r="125" spans="1:8" ht="16.5" hidden="1" customHeight="1">
      <c r="A125" s="3">
        <v>4600</v>
      </c>
      <c r="B125" s="3" t="s">
        <v>114</v>
      </c>
      <c r="C125" s="12"/>
      <c r="D125" s="96"/>
      <c r="E125" s="12"/>
      <c r="F125" s="96"/>
      <c r="G125" s="12"/>
      <c r="H125" s="50"/>
    </row>
    <row r="126" spans="1:8" ht="16.5" hidden="1" customHeight="1">
      <c r="B126" s="3" t="s">
        <v>115</v>
      </c>
      <c r="C126" s="7"/>
      <c r="D126" s="78">
        <v>0</v>
      </c>
      <c r="E126" s="7"/>
      <c r="F126" s="78">
        <v>0</v>
      </c>
      <c r="G126" s="7"/>
      <c r="H126" s="46">
        <f>+G126+F126</f>
        <v>0</v>
      </c>
    </row>
    <row r="127" spans="1:8" ht="16.5" hidden="1" customHeight="1">
      <c r="A127" s="3">
        <v>4700</v>
      </c>
      <c r="B127" s="3" t="s">
        <v>116</v>
      </c>
      <c r="C127" s="12"/>
      <c r="D127" s="96">
        <v>0</v>
      </c>
      <c r="E127" s="12"/>
      <c r="F127" s="96">
        <v>0</v>
      </c>
      <c r="G127" s="12"/>
      <c r="H127" s="50">
        <f>+G127+F127</f>
        <v>0</v>
      </c>
    </row>
    <row r="128" spans="1:8" ht="6.9" hidden="1" customHeight="1">
      <c r="C128" s="12"/>
      <c r="D128" s="88"/>
      <c r="E128" s="12"/>
      <c r="F128" s="88"/>
      <c r="G128" s="12"/>
      <c r="H128" s="38"/>
    </row>
    <row r="129" spans="1:10" ht="16.5" hidden="1" customHeight="1">
      <c r="A129" s="3" t="s">
        <v>117</v>
      </c>
      <c r="C129" s="12"/>
      <c r="D129" s="88">
        <v>0</v>
      </c>
      <c r="E129" s="12"/>
      <c r="F129" s="88">
        <v>0</v>
      </c>
      <c r="G129" s="12"/>
      <c r="H129" s="38">
        <f>SUM(H122:H127)</f>
        <v>0</v>
      </c>
    </row>
    <row r="130" spans="1:10" ht="16.5" hidden="1" customHeight="1">
      <c r="B130" s="3" t="s">
        <v>118</v>
      </c>
      <c r="C130" s="12"/>
      <c r="D130" s="88"/>
      <c r="E130" s="12"/>
      <c r="F130" s="88"/>
      <c r="G130" s="12"/>
      <c r="H130" s="38"/>
    </row>
    <row r="131" spans="1:10" ht="6.9" customHeight="1">
      <c r="C131" s="12"/>
      <c r="D131" s="102"/>
      <c r="E131" s="12"/>
      <c r="F131" s="102"/>
      <c r="G131" s="12"/>
      <c r="H131" s="45"/>
    </row>
    <row r="132" spans="1:10">
      <c r="B132" s="5" t="s">
        <v>44</v>
      </c>
      <c r="C132" s="12"/>
      <c r="D132" s="102"/>
      <c r="E132" s="12"/>
      <c r="F132" s="102"/>
      <c r="G132" s="12"/>
      <c r="H132" s="45"/>
    </row>
    <row r="133" spans="1:10">
      <c r="A133" s="3">
        <v>5100</v>
      </c>
      <c r="B133" s="3" t="s">
        <v>45</v>
      </c>
      <c r="C133" s="12"/>
      <c r="D133" s="93">
        <v>0</v>
      </c>
      <c r="E133" s="86"/>
      <c r="F133" s="54">
        <v>400000</v>
      </c>
      <c r="G133" s="86"/>
      <c r="H133" s="54">
        <v>400000</v>
      </c>
      <c r="I133" s="28"/>
      <c r="J133" s="54">
        <f>+H133+I133</f>
        <v>400000</v>
      </c>
    </row>
    <row r="134" spans="1:10" ht="16.5" customHeight="1">
      <c r="A134" s="3">
        <v>5200</v>
      </c>
      <c r="B134" s="83" t="s">
        <v>192</v>
      </c>
      <c r="C134" s="12"/>
      <c r="D134" s="63"/>
      <c r="E134" s="17"/>
      <c r="F134" s="29"/>
      <c r="G134" s="17"/>
      <c r="H134" s="29"/>
      <c r="I134" s="29"/>
      <c r="J134" s="29">
        <f>+H134+I134</f>
        <v>0</v>
      </c>
    </row>
    <row r="135" spans="1:10" ht="16.5" hidden="1" customHeight="1">
      <c r="A135" s="3">
        <v>5600</v>
      </c>
      <c r="B135" s="3" t="s">
        <v>17</v>
      </c>
      <c r="C135" s="12"/>
      <c r="D135" s="103"/>
      <c r="E135" s="12"/>
      <c r="F135" s="103"/>
      <c r="G135" s="12"/>
      <c r="H135" s="47"/>
    </row>
    <row r="136" spans="1:10" ht="16.5" hidden="1" customHeight="1">
      <c r="A136" s="3">
        <v>5900</v>
      </c>
      <c r="B136" s="3" t="s">
        <v>48</v>
      </c>
      <c r="C136" s="17"/>
      <c r="D136" s="104"/>
      <c r="E136" s="17"/>
      <c r="F136" s="104"/>
      <c r="G136" s="17"/>
      <c r="H136" s="48"/>
    </row>
    <row r="137" spans="1:10" ht="16.5" hidden="1" customHeight="1">
      <c r="B137" s="3" t="s">
        <v>120</v>
      </c>
      <c r="C137" s="19"/>
      <c r="D137" s="105"/>
      <c r="E137" s="19"/>
      <c r="F137" s="105"/>
      <c r="G137" s="19"/>
      <c r="H137" s="49"/>
    </row>
    <row r="138" spans="1:10" ht="16.5" hidden="1" customHeight="1">
      <c r="C138" s="7"/>
      <c r="D138" s="77"/>
      <c r="E138" s="7"/>
      <c r="F138" s="77"/>
      <c r="G138" s="7"/>
      <c r="H138" s="41"/>
    </row>
    <row r="139" spans="1:10">
      <c r="A139" s="5" t="s">
        <v>49</v>
      </c>
      <c r="C139" s="12"/>
      <c r="D139" s="87">
        <f>SUM(D132:D138)</f>
        <v>0</v>
      </c>
      <c r="E139" s="12"/>
      <c r="F139" s="87">
        <f>SUM(F132:F138)</f>
        <v>400000</v>
      </c>
      <c r="G139" s="12"/>
      <c r="H139" s="40">
        <f>SUM(H132:H138)</f>
        <v>400000</v>
      </c>
      <c r="I139" s="29">
        <f>SUM(I132:I138)</f>
        <v>0</v>
      </c>
      <c r="J139" s="40">
        <f>SUM(J132:J138)</f>
        <v>400000</v>
      </c>
    </row>
    <row r="140" spans="1:10" ht="6.9" customHeight="1">
      <c r="C140" s="12"/>
      <c r="D140" s="88"/>
      <c r="E140" s="12"/>
      <c r="F140" s="88"/>
      <c r="G140" s="12"/>
      <c r="H140" s="38"/>
    </row>
    <row r="141" spans="1:10" hidden="1">
      <c r="A141" s="3">
        <v>7000</v>
      </c>
      <c r="B141" s="3" t="s">
        <v>50</v>
      </c>
      <c r="C141" s="12"/>
      <c r="D141" s="87"/>
      <c r="E141" s="12"/>
      <c r="F141" s="87"/>
      <c r="G141" s="12"/>
      <c r="H141" s="40"/>
    </row>
    <row r="142" spans="1:10" ht="6.9" hidden="1" customHeight="1">
      <c r="C142" s="12"/>
      <c r="D142" s="88"/>
      <c r="E142" s="12"/>
      <c r="F142" s="88"/>
      <c r="G142" s="12"/>
      <c r="H142" s="38"/>
    </row>
    <row r="143" spans="1:10" ht="12.75" hidden="1" customHeight="1" thickBot="1">
      <c r="A143" s="3">
        <v>8000</v>
      </c>
      <c r="B143" s="3" t="s">
        <v>127</v>
      </c>
      <c r="C143" s="12"/>
      <c r="D143" s="97"/>
      <c r="E143" s="12"/>
      <c r="F143" s="97"/>
      <c r="G143" s="12"/>
      <c r="H143" s="44"/>
    </row>
    <row r="144" spans="1:10" ht="6.9" hidden="1" customHeight="1" thickTop="1">
      <c r="C144" s="12"/>
      <c r="D144" s="84"/>
      <c r="E144" s="12"/>
      <c r="F144" s="84"/>
      <c r="G144" s="12"/>
      <c r="H144" s="12"/>
    </row>
    <row r="145" spans="2:10" ht="17.25" hidden="1" customHeight="1">
      <c r="B145" s="5" t="s">
        <v>161</v>
      </c>
      <c r="C145" s="12"/>
      <c r="D145" s="95">
        <f>SUM(D139:D143,+D128+D117+D108+D105+D86+D84)</f>
        <v>0</v>
      </c>
      <c r="E145" s="12"/>
      <c r="F145" s="95">
        <f>SUM(F139:F143,+F128+F117+F108+F105+F86+F84)</f>
        <v>400000</v>
      </c>
      <c r="G145" s="12"/>
      <c r="H145" s="39">
        <f>SUM(H139:H143,+H128+H117+H108+H105+H86+H84)</f>
        <v>400000</v>
      </c>
      <c r="I145" s="39">
        <f>SUM(I139:I143,+I128+I117+I108+I105+I86+I84)</f>
        <v>0</v>
      </c>
      <c r="J145" s="39">
        <f>SUM(J139:J143,+J128+J117+J108+J105+J86+J84)</f>
        <v>400000</v>
      </c>
    </row>
    <row r="146" spans="2:10" ht="6.9" customHeight="1">
      <c r="C146" s="12"/>
      <c r="D146" s="84"/>
      <c r="E146" s="12"/>
      <c r="F146" s="84"/>
      <c r="G146" s="12"/>
      <c r="H146" s="12"/>
    </row>
    <row r="147" spans="2:10">
      <c r="B147" s="5" t="s">
        <v>146</v>
      </c>
      <c r="C147" s="12"/>
      <c r="D147" s="63">
        <v>0</v>
      </c>
      <c r="E147" s="12"/>
      <c r="F147" s="63">
        <v>1125</v>
      </c>
      <c r="G147" s="12"/>
      <c r="H147" s="29">
        <v>3125</v>
      </c>
      <c r="I147" s="49"/>
      <c r="J147" s="15">
        <f>+I147+H147</f>
        <v>3125</v>
      </c>
    </row>
    <row r="148" spans="2:10" hidden="1">
      <c r="B148" s="3" t="s">
        <v>119</v>
      </c>
      <c r="C148" s="12"/>
      <c r="D148" s="63">
        <v>0</v>
      </c>
      <c r="E148" s="12"/>
      <c r="F148" s="63">
        <v>0</v>
      </c>
      <c r="G148" s="12"/>
      <c r="H148" s="29">
        <v>0</v>
      </c>
    </row>
    <row r="149" spans="2:10" ht="6.9" customHeight="1">
      <c r="C149" s="12"/>
      <c r="D149" s="84"/>
      <c r="E149" s="12"/>
      <c r="F149" s="84"/>
      <c r="G149" s="12"/>
      <c r="H149" s="12"/>
    </row>
    <row r="150" spans="2:10" ht="16.5" customHeight="1" thickBot="1">
      <c r="B150" s="5" t="s">
        <v>121</v>
      </c>
      <c r="D150" s="97">
        <f>SUM(D145:D148)</f>
        <v>0</v>
      </c>
      <c r="F150" s="97">
        <f>SUM(F145:F148)</f>
        <v>401125</v>
      </c>
      <c r="H150" s="44">
        <f>SUM(H145:H148)</f>
        <v>403125</v>
      </c>
      <c r="I150" s="75">
        <f>SUM(I145:I148)</f>
        <v>0</v>
      </c>
      <c r="J150" s="44">
        <f>SUM(J145:J148)</f>
        <v>403125</v>
      </c>
    </row>
    <row r="151" spans="2:10" ht="14.4" thickTop="1">
      <c r="D151" s="83"/>
      <c r="F151" s="83"/>
    </row>
    <row r="152" spans="2:10" ht="14.4">
      <c r="D152" s="72">
        <f>+D75-D150</f>
        <v>0</v>
      </c>
      <c r="E152" s="73"/>
      <c r="F152" s="72">
        <f>+F75-F150</f>
        <v>0</v>
      </c>
      <c r="H152" s="71">
        <f>+H75-H150</f>
        <v>0</v>
      </c>
      <c r="I152" s="71">
        <f>+I75-I150</f>
        <v>0</v>
      </c>
      <c r="J152" s="71">
        <f>+J75-J150</f>
        <v>0</v>
      </c>
    </row>
  </sheetData>
  <phoneticPr fontId="0" type="noConversion"/>
  <printOptions horizontalCentered="1"/>
  <pageMargins left="0.75" right="0.5" top="0.5" bottom="0.75" header="0.5" footer="0.5"/>
  <pageSetup firstPageNumber="13" orientation="portrait" useFirstPageNumber="1" horizontalDpi="4294967292" r:id="rId1"/>
  <headerFooter alignWithMargins="0">
    <oddFooter xml:space="preserve">&amp;C14&amp;RMarch 12, 2001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5"/>
  <sheetViews>
    <sheetView topLeftCell="A3" zoomScaleNormal="100" workbookViewId="0">
      <pane xSplit="2" ySplit="4" topLeftCell="C7" activePane="bottomRight" state="frozen"/>
      <selection activeCell="A3" sqref="A3"/>
      <selection pane="topRight" activeCell="C3" sqref="C3"/>
      <selection pane="bottomLeft" activeCell="A7" sqref="A7"/>
      <selection pane="bottomRight" activeCell="A7" sqref="A7"/>
    </sheetView>
  </sheetViews>
  <sheetFormatPr defaultColWidth="9.109375" defaultRowHeight="13.8"/>
  <cols>
    <col min="1" max="1" width="3.77734375" style="83" customWidth="1"/>
    <col min="2" max="2" width="31.5546875" style="83" customWidth="1"/>
    <col min="3" max="3" width="2.33203125" style="83" customWidth="1"/>
    <col min="4" max="4" width="13.6640625" style="83" customWidth="1"/>
    <col min="5" max="5" width="2.33203125" style="83" customWidth="1"/>
    <col min="6" max="6" width="13.6640625" style="83" customWidth="1"/>
    <col min="7" max="7" width="2.33203125" style="83" customWidth="1"/>
    <col min="8" max="8" width="13.6640625" style="83" customWidth="1"/>
    <col min="9" max="9" width="11" style="180" customWidth="1"/>
    <col min="10" max="10" width="12" style="83" customWidth="1"/>
    <col min="11" max="16384" width="9.109375" style="83"/>
  </cols>
  <sheetData>
    <row r="1" spans="1:10">
      <c r="A1" s="89" t="s">
        <v>292</v>
      </c>
      <c r="B1" s="89"/>
      <c r="C1" s="89"/>
      <c r="D1" s="89"/>
      <c r="E1" s="89"/>
      <c r="F1" s="89"/>
      <c r="G1" s="89"/>
      <c r="H1" s="89"/>
      <c r="I1" s="160"/>
    </row>
    <row r="2" spans="1:10">
      <c r="A2" s="89" t="s">
        <v>170</v>
      </c>
      <c r="B2" s="89"/>
      <c r="C2" s="89"/>
      <c r="D2" s="89"/>
      <c r="E2" s="89"/>
      <c r="F2" s="89"/>
      <c r="G2" s="89"/>
      <c r="H2" s="89"/>
      <c r="I2" s="161"/>
    </row>
    <row r="3" spans="1:10" ht="23.4" customHeight="1">
      <c r="D3" s="84"/>
      <c r="F3" s="84"/>
      <c r="H3" s="84"/>
      <c r="I3" s="161"/>
    </row>
    <row r="4" spans="1:10">
      <c r="A4" s="162"/>
      <c r="D4" s="90"/>
      <c r="F4" s="90"/>
      <c r="H4" s="298"/>
      <c r="I4" s="163"/>
      <c r="J4" s="90" t="s">
        <v>230</v>
      </c>
    </row>
    <row r="5" spans="1:10">
      <c r="A5" s="106" t="s">
        <v>124</v>
      </c>
      <c r="C5" s="164"/>
      <c r="D5" s="91" t="s">
        <v>200</v>
      </c>
      <c r="E5" s="164"/>
      <c r="F5" s="91" t="s">
        <v>123</v>
      </c>
      <c r="G5" s="164"/>
      <c r="H5" s="91" t="s">
        <v>123</v>
      </c>
      <c r="I5" s="165" t="s">
        <v>173</v>
      </c>
      <c r="J5" s="91" t="s">
        <v>123</v>
      </c>
    </row>
    <row r="6" spans="1:10">
      <c r="C6" s="166"/>
      <c r="D6" s="110" t="s">
        <v>250</v>
      </c>
      <c r="E6" s="166"/>
      <c r="F6" s="110" t="s">
        <v>261</v>
      </c>
      <c r="G6" s="166"/>
      <c r="H6" s="110" t="s">
        <v>290</v>
      </c>
      <c r="I6" s="167"/>
      <c r="J6" s="110" t="s">
        <v>261</v>
      </c>
    </row>
    <row r="7" spans="1:10">
      <c r="A7" s="119" t="s">
        <v>147</v>
      </c>
      <c r="C7" s="111"/>
      <c r="D7" s="111"/>
      <c r="E7" s="111"/>
      <c r="F7" s="111"/>
      <c r="G7" s="111"/>
      <c r="H7" s="297"/>
      <c r="I7" s="168"/>
      <c r="J7" s="116"/>
    </row>
    <row r="8" spans="1:10">
      <c r="B8" s="83" t="s">
        <v>148</v>
      </c>
      <c r="C8" s="84"/>
      <c r="D8" s="77">
        <f>+D10-D9</f>
        <v>8829782</v>
      </c>
      <c r="E8" s="84"/>
      <c r="F8" s="77">
        <f>8969290+340000</f>
        <v>9309290</v>
      </c>
      <c r="G8" s="84"/>
      <c r="H8" s="77">
        <f>2937336+7079857</f>
        <v>10017193</v>
      </c>
      <c r="I8" s="169"/>
      <c r="J8" s="107">
        <f>+I8+H8</f>
        <v>10017193</v>
      </c>
    </row>
    <row r="9" spans="1:10">
      <c r="B9" s="83" t="s">
        <v>149</v>
      </c>
      <c r="C9" s="118"/>
      <c r="D9" s="78">
        <v>1571000</v>
      </c>
      <c r="E9" s="118"/>
      <c r="F9" s="78">
        <v>1387005</v>
      </c>
      <c r="G9" s="118"/>
      <c r="H9" s="78">
        <f>+H10-H8</f>
        <v>725858</v>
      </c>
      <c r="I9" s="169"/>
      <c r="J9" s="107">
        <f>+I9+H9</f>
        <v>725858</v>
      </c>
    </row>
    <row r="10" spans="1:10">
      <c r="B10" s="170" t="s">
        <v>154</v>
      </c>
      <c r="C10" s="104"/>
      <c r="D10" s="112">
        <f>10110758+30000+260024</f>
        <v>10400782</v>
      </c>
      <c r="E10" s="104"/>
      <c r="F10" s="112">
        <f>+F9+F8</f>
        <v>10696295</v>
      </c>
      <c r="G10" s="104"/>
      <c r="H10" s="112">
        <v>10743051</v>
      </c>
      <c r="I10" s="171">
        <f>SUM(I8:I9)</f>
        <v>0</v>
      </c>
      <c r="J10" s="112">
        <f>SUM(J8:J9)</f>
        <v>10743051</v>
      </c>
    </row>
    <row r="11" spans="1:10" ht="6.9" customHeight="1">
      <c r="C11" s="84"/>
      <c r="D11" s="92"/>
      <c r="E11" s="84"/>
      <c r="F11" s="92"/>
      <c r="G11" s="84"/>
      <c r="H11" s="92"/>
      <c r="I11" s="172"/>
      <c r="J11" s="107"/>
    </row>
    <row r="12" spans="1:10">
      <c r="A12" s="106" t="s">
        <v>150</v>
      </c>
      <c r="C12" s="84"/>
      <c r="D12" s="80"/>
      <c r="E12" s="84"/>
      <c r="F12" s="80"/>
      <c r="G12" s="84"/>
      <c r="H12" s="80"/>
      <c r="I12" s="172"/>
      <c r="J12" s="107"/>
    </row>
    <row r="13" spans="1:10">
      <c r="B13" s="83" t="s">
        <v>165</v>
      </c>
      <c r="C13" s="84"/>
      <c r="D13" s="80">
        <f>802525+641307</f>
        <v>1443832</v>
      </c>
      <c r="E13" s="84"/>
      <c r="F13" s="80">
        <v>1447900</v>
      </c>
      <c r="G13" s="84"/>
      <c r="H13" s="80">
        <v>1500000</v>
      </c>
      <c r="I13" s="173"/>
      <c r="J13" s="107">
        <f>+I13+H13</f>
        <v>1500000</v>
      </c>
    </row>
    <row r="14" spans="1:10">
      <c r="B14" s="83" t="s">
        <v>151</v>
      </c>
      <c r="C14" s="84"/>
      <c r="D14" s="80">
        <f>880452+528876</f>
        <v>1409328</v>
      </c>
      <c r="E14" s="84"/>
      <c r="F14" s="80">
        <v>1403251</v>
      </c>
      <c r="G14" s="84"/>
      <c r="H14" s="80">
        <v>1500000</v>
      </c>
      <c r="I14" s="173"/>
      <c r="J14" s="107">
        <f>+I14+H14</f>
        <v>1500000</v>
      </c>
    </row>
    <row r="15" spans="1:10">
      <c r="B15" s="83" t="s">
        <v>152</v>
      </c>
      <c r="C15" s="84"/>
      <c r="D15" s="80">
        <f>1007848+525039</f>
        <v>1532887</v>
      </c>
      <c r="E15" s="84"/>
      <c r="F15" s="80">
        <v>1595211</v>
      </c>
      <c r="G15" s="84"/>
      <c r="H15" s="80">
        <v>1700000</v>
      </c>
      <c r="I15" s="173"/>
      <c r="J15" s="107">
        <f>+I15+H15</f>
        <v>1700000</v>
      </c>
    </row>
    <row r="16" spans="1:10">
      <c r="B16" s="83" t="s">
        <v>153</v>
      </c>
      <c r="C16" s="84"/>
      <c r="D16" s="94">
        <f>D17-SUM(D13:D15)</f>
        <v>18746</v>
      </c>
      <c r="E16" s="84"/>
      <c r="F16" s="94">
        <v>49900</v>
      </c>
      <c r="G16" s="84"/>
      <c r="H16" s="94">
        <f>+H17-SUM(H13:H15)</f>
        <v>49796</v>
      </c>
      <c r="I16" s="94"/>
      <c r="J16" s="107">
        <f>+I16+H16</f>
        <v>49796</v>
      </c>
    </row>
    <row r="17" spans="1:10">
      <c r="B17" s="106" t="s">
        <v>155</v>
      </c>
      <c r="C17" s="84"/>
      <c r="D17" s="171">
        <v>4404793</v>
      </c>
      <c r="E17" s="84"/>
      <c r="F17" s="171">
        <f>SUM(F13:F16)</f>
        <v>4496262</v>
      </c>
      <c r="G17" s="84"/>
      <c r="H17" s="171">
        <v>4749796</v>
      </c>
      <c r="I17" s="171">
        <f>SUM(I12:I16)</f>
        <v>0</v>
      </c>
      <c r="J17" s="108">
        <f>SUM(J12:J16)</f>
        <v>4749796</v>
      </c>
    </row>
    <row r="18" spans="1:10" ht="6.9" customHeight="1">
      <c r="C18" s="84"/>
      <c r="D18" s="92"/>
      <c r="E18" s="84"/>
      <c r="F18" s="92"/>
      <c r="G18" s="84"/>
      <c r="H18" s="92"/>
      <c r="I18" s="173"/>
    </row>
    <row r="19" spans="1:10">
      <c r="A19" s="106" t="s">
        <v>156</v>
      </c>
      <c r="C19" s="84"/>
      <c r="D19" s="80">
        <v>837298</v>
      </c>
      <c r="E19" s="84"/>
      <c r="F19" s="80">
        <v>810630</v>
      </c>
      <c r="G19" s="84"/>
      <c r="H19" s="80">
        <v>799326</v>
      </c>
      <c r="I19" s="173"/>
      <c r="J19" s="107">
        <f>+I19+H19</f>
        <v>799326</v>
      </c>
    </row>
    <row r="20" spans="1:10" ht="6.9" customHeight="1">
      <c r="A20" s="106"/>
      <c r="C20" s="84"/>
      <c r="D20" s="92"/>
      <c r="E20" s="84"/>
      <c r="F20" s="92"/>
      <c r="G20" s="84"/>
      <c r="H20" s="92"/>
      <c r="I20" s="173"/>
    </row>
    <row r="21" spans="1:10">
      <c r="A21" s="106" t="s">
        <v>289</v>
      </c>
      <c r="C21" s="84"/>
      <c r="D21" s="94">
        <v>892381</v>
      </c>
      <c r="E21" s="84"/>
      <c r="F21" s="94">
        <v>885551</v>
      </c>
      <c r="G21" s="84"/>
      <c r="H21" s="94">
        <v>800376</v>
      </c>
      <c r="I21" s="173"/>
      <c r="J21" s="107">
        <f>+I21+H21</f>
        <v>800376</v>
      </c>
    </row>
    <row r="22" spans="1:10" ht="6.9" customHeight="1">
      <c r="A22" s="106"/>
      <c r="C22" s="84"/>
      <c r="D22" s="92"/>
      <c r="E22" s="84"/>
      <c r="F22" s="92"/>
      <c r="G22" s="84"/>
      <c r="H22" s="92"/>
      <c r="I22" s="173"/>
    </row>
    <row r="23" spans="1:10">
      <c r="A23" s="106" t="s">
        <v>157</v>
      </c>
      <c r="C23" s="84"/>
      <c r="D23" s="94">
        <v>943664</v>
      </c>
      <c r="E23" s="84"/>
      <c r="F23" s="94">
        <v>1009999</v>
      </c>
      <c r="G23" s="84"/>
      <c r="H23" s="94">
        <v>961914</v>
      </c>
      <c r="I23" s="173"/>
      <c r="J23" s="107">
        <f>+I23+H23</f>
        <v>961914</v>
      </c>
    </row>
    <row r="24" spans="1:10" ht="6.9" customHeight="1">
      <c r="A24" s="106"/>
      <c r="C24" s="84"/>
      <c r="D24" s="92"/>
      <c r="E24" s="84"/>
      <c r="F24" s="92"/>
      <c r="G24" s="84"/>
      <c r="H24" s="92"/>
      <c r="I24" s="173"/>
    </row>
    <row r="25" spans="1:10">
      <c r="A25" s="106" t="s">
        <v>164</v>
      </c>
      <c r="C25" s="111"/>
      <c r="D25" s="80"/>
      <c r="E25" s="111"/>
      <c r="F25" s="80"/>
      <c r="G25" s="111"/>
      <c r="H25" s="80"/>
      <c r="I25" s="174"/>
    </row>
    <row r="26" spans="1:10">
      <c r="B26" s="83" t="s">
        <v>162</v>
      </c>
      <c r="C26" s="111"/>
      <c r="D26" s="80">
        <v>1972002</v>
      </c>
      <c r="E26" s="111"/>
      <c r="F26" s="80">
        <v>2333890</v>
      </c>
      <c r="G26" s="111"/>
      <c r="H26" s="80">
        <f>1477020+100900+938615</f>
        <v>2516535</v>
      </c>
      <c r="I26" s="174"/>
      <c r="J26" s="107">
        <f>+I26+H26</f>
        <v>2516535</v>
      </c>
    </row>
    <row r="27" spans="1:10">
      <c r="B27" s="83" t="s">
        <v>166</v>
      </c>
      <c r="C27" s="111"/>
      <c r="D27" s="80">
        <f>+D28-D26</f>
        <v>1288580</v>
      </c>
      <c r="E27" s="111"/>
      <c r="F27" s="80">
        <v>1797776</v>
      </c>
      <c r="G27" s="111"/>
      <c r="H27" s="80">
        <f>645050+1098800+47200</f>
        <v>1791050</v>
      </c>
      <c r="I27" s="174"/>
      <c r="J27" s="107">
        <f>+I27+H27</f>
        <v>1791050</v>
      </c>
    </row>
    <row r="28" spans="1:10">
      <c r="B28" s="106" t="s">
        <v>163</v>
      </c>
      <c r="C28" s="111"/>
      <c r="D28" s="171">
        <v>3260582</v>
      </c>
      <c r="E28" s="111"/>
      <c r="F28" s="171">
        <f>+F27+F26</f>
        <v>4131666</v>
      </c>
      <c r="G28" s="111"/>
      <c r="H28" s="171">
        <f>SUM(H26:H27)</f>
        <v>4307585</v>
      </c>
      <c r="I28" s="171">
        <f>SUM(I26:I27)</f>
        <v>0</v>
      </c>
      <c r="J28" s="108">
        <f>SUM(J26:J27)</f>
        <v>4307585</v>
      </c>
    </row>
    <row r="29" spans="1:10" ht="6.9" customHeight="1">
      <c r="C29" s="111"/>
      <c r="D29" s="80"/>
      <c r="E29" s="111"/>
      <c r="F29" s="80"/>
      <c r="G29" s="111"/>
      <c r="H29" s="80"/>
      <c r="I29" s="174"/>
    </row>
    <row r="30" spans="1:10">
      <c r="A30" s="106" t="s">
        <v>158</v>
      </c>
      <c r="C30" s="118"/>
      <c r="D30" s="80">
        <v>94548</v>
      </c>
      <c r="E30" s="118"/>
      <c r="F30" s="80">
        <v>108600</v>
      </c>
      <c r="G30" s="118"/>
      <c r="H30" s="80">
        <v>0</v>
      </c>
      <c r="I30" s="175"/>
      <c r="J30" s="107">
        <f>+I30+H30</f>
        <v>0</v>
      </c>
    </row>
    <row r="31" spans="1:10" ht="6.9" customHeight="1">
      <c r="A31" s="106"/>
      <c r="C31" s="111"/>
      <c r="D31" s="80"/>
      <c r="E31" s="111"/>
      <c r="F31" s="80"/>
      <c r="G31" s="111"/>
      <c r="H31" s="80"/>
      <c r="I31" s="174"/>
    </row>
    <row r="32" spans="1:10">
      <c r="A32" s="106" t="s">
        <v>159</v>
      </c>
      <c r="C32" s="118"/>
      <c r="D32" s="80">
        <f>1513529-13</f>
        <v>1513516</v>
      </c>
      <c r="E32" s="118"/>
      <c r="F32" s="80">
        <v>1368310</v>
      </c>
      <c r="G32" s="118"/>
      <c r="H32" s="80">
        <v>1710418</v>
      </c>
      <c r="I32" s="175"/>
      <c r="J32" s="107">
        <f>+I32+H32</f>
        <v>1710418</v>
      </c>
    </row>
    <row r="33" spans="1:12" ht="6.9" customHeight="1">
      <c r="C33" s="111"/>
      <c r="D33" s="80"/>
      <c r="E33" s="111"/>
      <c r="F33" s="80"/>
      <c r="G33" s="111"/>
      <c r="H33" s="80"/>
      <c r="I33" s="174"/>
    </row>
    <row r="34" spans="1:12">
      <c r="A34" s="106" t="s">
        <v>160</v>
      </c>
      <c r="C34" s="111"/>
      <c r="D34" s="80">
        <v>0</v>
      </c>
      <c r="E34" s="111"/>
      <c r="F34" s="80">
        <v>0</v>
      </c>
      <c r="G34" s="111"/>
      <c r="H34" s="80">
        <v>0</v>
      </c>
      <c r="I34" s="174"/>
      <c r="J34" s="107">
        <f>+I34+H34</f>
        <v>0</v>
      </c>
    </row>
    <row r="35" spans="1:12" ht="6.9" customHeight="1">
      <c r="C35" s="111"/>
      <c r="D35" s="80"/>
      <c r="E35" s="111"/>
      <c r="F35" s="80"/>
      <c r="G35" s="111"/>
      <c r="H35" s="80"/>
      <c r="I35" s="174"/>
    </row>
    <row r="36" spans="1:12">
      <c r="B36" s="106" t="s">
        <v>161</v>
      </c>
      <c r="C36" s="111"/>
      <c r="D36" s="108">
        <f>SUM(D17:D23,D28:D35,D10)</f>
        <v>22347564</v>
      </c>
      <c r="E36" s="111"/>
      <c r="F36" s="108">
        <f>SUM(F17:F23,F28:F35,F10)</f>
        <v>23507313</v>
      </c>
      <c r="G36" s="111"/>
      <c r="H36" s="108">
        <f>SUM(H17:H23,H28:H35,H10)</f>
        <v>24072466</v>
      </c>
      <c r="I36" s="171">
        <f>SUM(I17:I23,I28:I35,I10)</f>
        <v>0</v>
      </c>
      <c r="J36" s="108">
        <f>SUM(J17:J23,J28:J35,J10)</f>
        <v>24072466</v>
      </c>
    </row>
    <row r="37" spans="1:12" ht="6.9" customHeight="1">
      <c r="C37" s="111"/>
      <c r="D37" s="80"/>
      <c r="E37" s="111"/>
      <c r="F37" s="80"/>
      <c r="G37" s="111"/>
      <c r="H37" s="80"/>
      <c r="I37" s="174"/>
    </row>
    <row r="38" spans="1:12" s="116" customFormat="1">
      <c r="A38" s="119"/>
      <c r="C38" s="176"/>
      <c r="D38" s="80"/>
      <c r="E38" s="176"/>
      <c r="F38" s="80"/>
      <c r="G38" s="176"/>
      <c r="H38" s="80"/>
      <c r="I38" s="80"/>
      <c r="J38" s="107"/>
      <c r="K38" s="176"/>
      <c r="L38" s="176"/>
    </row>
    <row r="39" spans="1:12" s="116" customFormat="1" ht="6.9" customHeight="1">
      <c r="C39" s="111"/>
      <c r="D39" s="80"/>
      <c r="E39" s="111"/>
      <c r="F39" s="80"/>
      <c r="G39" s="111"/>
      <c r="H39" s="80"/>
      <c r="I39" s="174"/>
    </row>
    <row r="40" spans="1:12" s="116" customFormat="1" hidden="1">
      <c r="A40" s="119"/>
      <c r="C40" s="176"/>
      <c r="D40" s="80"/>
      <c r="E40" s="176"/>
      <c r="F40" s="80"/>
      <c r="G40" s="176"/>
      <c r="H40" s="80"/>
      <c r="I40" s="172"/>
      <c r="J40" s="80"/>
      <c r="K40" s="176"/>
      <c r="L40" s="176"/>
    </row>
    <row r="41" spans="1:12" s="116" customFormat="1" ht="6.9" hidden="1" customHeight="1">
      <c r="C41" s="111"/>
      <c r="D41" s="80"/>
      <c r="E41" s="111"/>
      <c r="F41" s="80"/>
      <c r="G41" s="111"/>
      <c r="H41" s="80"/>
      <c r="I41" s="174"/>
    </row>
    <row r="42" spans="1:12" s="116" customFormat="1" hidden="1">
      <c r="A42" s="119"/>
      <c r="C42" s="176"/>
      <c r="D42" s="176"/>
      <c r="E42" s="176"/>
      <c r="F42" s="176"/>
      <c r="G42" s="176"/>
      <c r="H42" s="176"/>
      <c r="I42" s="311"/>
      <c r="J42" s="176"/>
      <c r="K42" s="176"/>
      <c r="L42" s="176"/>
    </row>
    <row r="43" spans="1:12" s="116" customFormat="1" ht="6.9" hidden="1" customHeight="1">
      <c r="C43" s="176"/>
      <c r="D43" s="176"/>
      <c r="E43" s="176"/>
      <c r="F43" s="176"/>
      <c r="G43" s="176"/>
      <c r="H43" s="176"/>
      <c r="I43" s="311"/>
      <c r="J43" s="176"/>
      <c r="K43" s="176"/>
      <c r="L43" s="176"/>
    </row>
    <row r="44" spans="1:12" s="116" customFormat="1">
      <c r="B44" s="119"/>
      <c r="C44" s="176"/>
      <c r="D44" s="312"/>
      <c r="E44" s="176"/>
      <c r="F44" s="312"/>
      <c r="G44" s="176"/>
      <c r="H44" s="312"/>
      <c r="I44" s="313"/>
      <c r="J44" s="312"/>
      <c r="K44" s="176"/>
      <c r="L44" s="176"/>
    </row>
    <row r="45" spans="1:12" s="116" customFormat="1">
      <c r="C45" s="176"/>
      <c r="D45" s="176"/>
      <c r="E45" s="176"/>
      <c r="F45" s="176"/>
      <c r="G45" s="176"/>
      <c r="H45" s="176"/>
      <c r="I45" s="311"/>
      <c r="J45" s="176"/>
      <c r="K45" s="176"/>
      <c r="L45" s="176"/>
    </row>
    <row r="46" spans="1:12">
      <c r="C46" s="178"/>
      <c r="D46" s="113">
        <f>+'Gen Fd'!D133-'Gen Fd Obj'!D36</f>
        <v>-6653415</v>
      </c>
      <c r="E46" s="178"/>
      <c r="F46" s="113">
        <f>+'Gen Fd'!F133-'Gen Fd Obj'!F36</f>
        <v>-7663017</v>
      </c>
      <c r="G46" s="178"/>
      <c r="H46" s="113">
        <f>+'Gen Fd'!H133-'Gen Fd Obj'!H36</f>
        <v>-8653966</v>
      </c>
      <c r="I46" s="179">
        <f>'Gen Fd'!I133-'Gen Fd Obj'!I36</f>
        <v>0</v>
      </c>
      <c r="J46" s="113">
        <f>'Gen Fd'!J133-'Gen Fd Obj'!J36</f>
        <v>-8653966</v>
      </c>
      <c r="K46" s="82"/>
      <c r="L46" s="82"/>
    </row>
    <row r="47" spans="1:12">
      <c r="C47" s="82"/>
      <c r="D47" s="82"/>
      <c r="E47" s="82"/>
      <c r="F47" s="82"/>
      <c r="G47" s="82"/>
      <c r="H47" s="82"/>
      <c r="I47" s="177"/>
      <c r="J47" s="82"/>
      <c r="K47" s="82"/>
      <c r="L47" s="82"/>
    </row>
    <row r="48" spans="1:12">
      <c r="C48" s="82"/>
      <c r="D48" s="82"/>
      <c r="E48" s="82"/>
      <c r="F48" s="82"/>
      <c r="G48" s="82"/>
      <c r="H48" s="82"/>
      <c r="I48" s="177"/>
      <c r="J48" s="82"/>
      <c r="K48" s="82"/>
      <c r="L48" s="82"/>
    </row>
    <row r="49" spans="3:12">
      <c r="C49" s="82"/>
      <c r="D49" s="82"/>
      <c r="E49" s="82"/>
      <c r="F49" s="82"/>
      <c r="G49" s="82"/>
      <c r="H49" s="82"/>
      <c r="I49" s="177"/>
      <c r="J49" s="82"/>
      <c r="K49" s="82"/>
      <c r="L49" s="82"/>
    </row>
    <row r="50" spans="3:12">
      <c r="C50" s="82"/>
      <c r="D50" s="82"/>
      <c r="E50" s="82"/>
      <c r="F50" s="82"/>
      <c r="G50" s="82"/>
      <c r="H50" s="82"/>
      <c r="I50" s="177"/>
      <c r="J50" s="82"/>
      <c r="K50" s="82"/>
      <c r="L50" s="82"/>
    </row>
    <row r="51" spans="3:12">
      <c r="C51" s="82"/>
      <c r="D51" s="82"/>
      <c r="E51" s="82"/>
      <c r="F51" s="82"/>
      <c r="G51" s="82"/>
      <c r="H51" s="82"/>
      <c r="I51" s="177"/>
      <c r="J51" s="82"/>
      <c r="K51" s="82"/>
      <c r="L51" s="82"/>
    </row>
    <row r="52" spans="3:12">
      <c r="C52" s="82"/>
      <c r="D52" s="82"/>
      <c r="E52" s="82"/>
      <c r="F52" s="82"/>
      <c r="G52" s="82"/>
      <c r="H52" s="82"/>
      <c r="I52" s="177"/>
      <c r="J52" s="82"/>
      <c r="K52" s="82"/>
      <c r="L52" s="82"/>
    </row>
    <row r="53" spans="3:12">
      <c r="C53" s="82"/>
      <c r="D53" s="82"/>
      <c r="E53" s="82"/>
      <c r="F53" s="82"/>
      <c r="G53" s="82"/>
      <c r="H53" s="82"/>
      <c r="I53" s="177"/>
      <c r="J53" s="82"/>
      <c r="K53" s="82"/>
      <c r="L53" s="82"/>
    </row>
    <row r="54" spans="3:12">
      <c r="C54" s="82"/>
      <c r="D54" s="82"/>
      <c r="E54" s="82"/>
      <c r="F54" s="82"/>
      <c r="G54" s="82"/>
      <c r="H54" s="82"/>
      <c r="I54" s="177"/>
      <c r="J54" s="82"/>
      <c r="K54" s="82"/>
      <c r="L54" s="82"/>
    </row>
    <row r="55" spans="3:12" ht="6.9" customHeight="1">
      <c r="C55" s="82"/>
      <c r="D55" s="82"/>
      <c r="E55" s="82"/>
      <c r="F55" s="82"/>
      <c r="G55" s="82"/>
      <c r="H55" s="82"/>
      <c r="I55" s="177"/>
      <c r="J55" s="82"/>
      <c r="K55" s="82"/>
      <c r="L55" s="82"/>
    </row>
    <row r="56" spans="3:12">
      <c r="C56" s="82"/>
      <c r="D56" s="82"/>
      <c r="E56" s="82"/>
      <c r="F56" s="82"/>
      <c r="G56" s="82"/>
      <c r="H56" s="82"/>
      <c r="I56" s="177"/>
      <c r="J56" s="82"/>
      <c r="K56" s="82"/>
      <c r="L56" s="82"/>
    </row>
    <row r="57" spans="3:12">
      <c r="C57" s="82"/>
      <c r="D57" s="82"/>
      <c r="E57" s="82"/>
      <c r="F57" s="82"/>
      <c r="G57" s="82"/>
      <c r="H57" s="82"/>
      <c r="I57" s="177"/>
      <c r="J57" s="82"/>
      <c r="K57" s="82"/>
      <c r="L57" s="82"/>
    </row>
    <row r="58" spans="3:12" ht="6.9" customHeight="1">
      <c r="C58" s="82"/>
      <c r="D58" s="82"/>
      <c r="E58" s="82"/>
      <c r="F58" s="82"/>
      <c r="G58" s="82"/>
      <c r="H58" s="82"/>
      <c r="I58" s="177"/>
      <c r="J58" s="82"/>
      <c r="K58" s="82"/>
      <c r="L58" s="82"/>
    </row>
    <row r="59" spans="3:12">
      <c r="C59" s="82"/>
      <c r="D59" s="82"/>
      <c r="E59" s="82"/>
      <c r="F59" s="82"/>
      <c r="G59" s="82"/>
      <c r="H59" s="82"/>
      <c r="I59" s="177"/>
      <c r="J59" s="82"/>
      <c r="K59" s="82"/>
      <c r="L59" s="82"/>
    </row>
    <row r="60" spans="3:12">
      <c r="C60" s="82"/>
      <c r="D60" s="82"/>
      <c r="E60" s="82"/>
      <c r="F60" s="82"/>
      <c r="G60" s="82"/>
      <c r="H60" s="82"/>
      <c r="I60" s="177"/>
      <c r="J60" s="82"/>
      <c r="K60" s="82"/>
      <c r="L60" s="82"/>
    </row>
    <row r="61" spans="3:12">
      <c r="C61" s="82"/>
      <c r="D61" s="82"/>
      <c r="E61" s="82"/>
      <c r="F61" s="82"/>
      <c r="G61" s="82"/>
      <c r="H61" s="82"/>
      <c r="I61" s="177"/>
      <c r="J61" s="82"/>
      <c r="K61" s="82"/>
      <c r="L61" s="82"/>
    </row>
    <row r="62" spans="3:12">
      <c r="C62" s="82"/>
      <c r="D62" s="82"/>
      <c r="E62" s="82"/>
      <c r="F62" s="82"/>
      <c r="G62" s="82"/>
      <c r="H62" s="82"/>
      <c r="I62" s="177"/>
      <c r="J62" s="82"/>
      <c r="K62" s="82"/>
      <c r="L62" s="82"/>
    </row>
    <row r="63" spans="3:12">
      <c r="C63" s="82"/>
      <c r="D63" s="82"/>
      <c r="E63" s="82"/>
      <c r="F63" s="82"/>
      <c r="G63" s="82"/>
      <c r="H63" s="82"/>
      <c r="I63" s="177"/>
      <c r="J63" s="82"/>
      <c r="K63" s="82"/>
      <c r="L63" s="82"/>
    </row>
    <row r="64" spans="3:12">
      <c r="C64" s="82"/>
      <c r="D64" s="82"/>
      <c r="E64" s="82"/>
      <c r="F64" s="82"/>
      <c r="G64" s="82"/>
      <c r="H64" s="82"/>
      <c r="I64" s="177"/>
      <c r="J64" s="82"/>
      <c r="K64" s="82"/>
      <c r="L64" s="82"/>
    </row>
    <row r="65" spans="3:12">
      <c r="C65" s="82"/>
      <c r="D65" s="82"/>
      <c r="E65" s="82"/>
      <c r="F65" s="82"/>
      <c r="G65" s="82"/>
      <c r="H65" s="82"/>
      <c r="I65" s="177"/>
      <c r="J65" s="82"/>
      <c r="K65" s="82"/>
      <c r="L65" s="82"/>
    </row>
    <row r="66" spans="3:12">
      <c r="C66" s="82"/>
      <c r="D66" s="82"/>
      <c r="E66" s="82"/>
      <c r="F66" s="82"/>
      <c r="G66" s="82"/>
      <c r="H66" s="82"/>
      <c r="I66" s="177"/>
      <c r="J66" s="82"/>
      <c r="K66" s="82"/>
      <c r="L66" s="82"/>
    </row>
    <row r="67" spans="3:12">
      <c r="C67" s="82"/>
      <c r="D67" s="82"/>
      <c r="E67" s="82"/>
      <c r="F67" s="82"/>
      <c r="G67" s="82"/>
      <c r="H67" s="82"/>
      <c r="I67" s="177"/>
      <c r="J67" s="82"/>
      <c r="K67" s="82"/>
      <c r="L67" s="82"/>
    </row>
    <row r="68" spans="3:12" ht="6.9" customHeight="1">
      <c r="C68" s="82"/>
      <c r="D68" s="82"/>
      <c r="E68" s="82"/>
      <c r="F68" s="82"/>
      <c r="G68" s="82"/>
      <c r="H68" s="82"/>
      <c r="I68" s="177"/>
      <c r="J68" s="82"/>
      <c r="K68" s="82"/>
      <c r="L68" s="82"/>
    </row>
    <row r="69" spans="3:12">
      <c r="C69" s="82"/>
      <c r="D69" s="82"/>
      <c r="E69" s="82"/>
      <c r="F69" s="82"/>
      <c r="G69" s="82"/>
      <c r="H69" s="82"/>
      <c r="I69" s="177"/>
      <c r="J69" s="82"/>
      <c r="K69" s="82"/>
      <c r="L69" s="82"/>
    </row>
    <row r="70" spans="3:12" ht="6.9" customHeight="1">
      <c r="C70" s="82"/>
      <c r="D70" s="82"/>
      <c r="E70" s="82"/>
      <c r="F70" s="82"/>
      <c r="G70" s="82"/>
      <c r="H70" s="82"/>
      <c r="I70" s="177"/>
      <c r="J70" s="82"/>
      <c r="K70" s="82"/>
      <c r="L70" s="82"/>
    </row>
    <row r="71" spans="3:12">
      <c r="C71" s="82"/>
      <c r="D71" s="82"/>
      <c r="E71" s="82"/>
      <c r="F71" s="82"/>
      <c r="G71" s="82"/>
      <c r="H71" s="82"/>
      <c r="I71" s="177"/>
      <c r="J71" s="82"/>
      <c r="K71" s="82"/>
      <c r="L71" s="82"/>
    </row>
    <row r="72" spans="3:12" ht="6.9" customHeight="1">
      <c r="C72" s="82"/>
      <c r="D72" s="82"/>
      <c r="E72" s="82"/>
      <c r="F72" s="82"/>
      <c r="G72" s="82"/>
      <c r="H72" s="82"/>
      <c r="I72" s="177"/>
      <c r="J72" s="82"/>
      <c r="K72" s="82"/>
      <c r="L72" s="82"/>
    </row>
    <row r="73" spans="3:12">
      <c r="C73" s="82"/>
      <c r="D73" s="82"/>
      <c r="E73" s="82"/>
      <c r="F73" s="82"/>
      <c r="G73" s="82"/>
      <c r="H73" s="82"/>
      <c r="I73" s="177"/>
      <c r="J73" s="82"/>
      <c r="K73" s="82"/>
      <c r="L73" s="82"/>
    </row>
    <row r="74" spans="3:12" ht="6.9" customHeight="1">
      <c r="C74" s="82"/>
      <c r="D74" s="82"/>
      <c r="E74" s="82"/>
      <c r="F74" s="82"/>
      <c r="G74" s="82"/>
      <c r="H74" s="82"/>
      <c r="I74" s="177"/>
      <c r="J74" s="82"/>
      <c r="K74" s="82"/>
      <c r="L74" s="82"/>
    </row>
    <row r="75" spans="3:12">
      <c r="C75" s="82"/>
      <c r="D75" s="82"/>
      <c r="E75" s="82"/>
      <c r="F75" s="82"/>
      <c r="G75" s="82"/>
      <c r="H75" s="82"/>
      <c r="I75" s="177"/>
      <c r="J75" s="82"/>
      <c r="K75" s="82"/>
      <c r="L75" s="82"/>
    </row>
    <row r="76" spans="3:12">
      <c r="C76" s="82"/>
      <c r="D76" s="82"/>
      <c r="E76" s="82"/>
      <c r="F76" s="82"/>
      <c r="G76" s="82"/>
      <c r="H76" s="82"/>
      <c r="I76" s="177"/>
      <c r="J76" s="82"/>
      <c r="K76" s="82"/>
      <c r="L76" s="82"/>
    </row>
    <row r="77" spans="3:12">
      <c r="C77" s="82"/>
      <c r="D77" s="82"/>
      <c r="E77" s="82"/>
      <c r="F77" s="82"/>
      <c r="G77" s="82"/>
      <c r="H77" s="82"/>
      <c r="I77" s="177"/>
      <c r="J77" s="82"/>
      <c r="K77" s="82"/>
      <c r="L77" s="82"/>
    </row>
    <row r="78" spans="3:12">
      <c r="C78" s="82"/>
      <c r="D78" s="82"/>
      <c r="E78" s="82"/>
      <c r="F78" s="82"/>
      <c r="G78" s="82"/>
      <c r="H78" s="82"/>
      <c r="I78" s="177"/>
      <c r="J78" s="82"/>
      <c r="K78" s="82"/>
      <c r="L78" s="82"/>
    </row>
    <row r="79" spans="3:12">
      <c r="C79" s="82"/>
      <c r="D79" s="82"/>
      <c r="E79" s="82"/>
      <c r="F79" s="82"/>
      <c r="G79" s="82"/>
      <c r="H79" s="82"/>
      <c r="I79" s="177"/>
      <c r="J79" s="82"/>
      <c r="K79" s="82"/>
      <c r="L79" s="82"/>
    </row>
    <row r="80" spans="3:12">
      <c r="C80" s="82"/>
      <c r="D80" s="82"/>
      <c r="E80" s="82"/>
      <c r="F80" s="82"/>
      <c r="G80" s="82"/>
      <c r="H80" s="82"/>
      <c r="I80" s="177"/>
      <c r="J80" s="82"/>
      <c r="K80" s="82"/>
      <c r="L80" s="82"/>
    </row>
    <row r="81" spans="3:12">
      <c r="C81" s="82"/>
      <c r="D81" s="82"/>
      <c r="E81" s="82"/>
      <c r="F81" s="82"/>
      <c r="G81" s="82"/>
      <c r="H81" s="82"/>
      <c r="I81" s="177"/>
      <c r="J81" s="82"/>
      <c r="K81" s="82"/>
      <c r="L81" s="82"/>
    </row>
    <row r="82" spans="3:12">
      <c r="C82" s="82"/>
      <c r="D82" s="82"/>
      <c r="E82" s="82"/>
      <c r="F82" s="82"/>
      <c r="G82" s="82"/>
      <c r="H82" s="82"/>
      <c r="I82" s="177"/>
      <c r="J82" s="82"/>
      <c r="K82" s="82"/>
      <c r="L82" s="82"/>
    </row>
    <row r="83" spans="3:12">
      <c r="C83" s="82"/>
      <c r="D83" s="82"/>
      <c r="E83" s="82"/>
      <c r="F83" s="82"/>
      <c r="G83" s="82"/>
      <c r="H83" s="82"/>
      <c r="I83" s="177"/>
      <c r="J83" s="82"/>
      <c r="K83" s="82"/>
      <c r="L83" s="82"/>
    </row>
    <row r="84" spans="3:12">
      <c r="C84" s="82"/>
      <c r="D84" s="82"/>
      <c r="E84" s="82"/>
      <c r="F84" s="82"/>
      <c r="G84" s="82"/>
      <c r="H84" s="82"/>
      <c r="I84" s="177"/>
      <c r="J84" s="82"/>
      <c r="K84" s="82"/>
      <c r="L84" s="82"/>
    </row>
    <row r="85" spans="3:12">
      <c r="C85" s="82"/>
      <c r="D85" s="82"/>
      <c r="E85" s="82"/>
      <c r="F85" s="82"/>
      <c r="G85" s="82"/>
      <c r="H85" s="82"/>
      <c r="I85" s="177"/>
      <c r="J85" s="82"/>
      <c r="K85" s="82"/>
      <c r="L85" s="82"/>
    </row>
    <row r="86" spans="3:12">
      <c r="C86" s="82"/>
      <c r="D86" s="82"/>
      <c r="E86" s="82"/>
      <c r="F86" s="82"/>
      <c r="G86" s="82"/>
      <c r="H86" s="82"/>
      <c r="I86" s="177"/>
      <c r="J86" s="82"/>
      <c r="K86" s="82"/>
      <c r="L86" s="82"/>
    </row>
    <row r="87" spans="3:12">
      <c r="C87" s="82"/>
      <c r="D87" s="82"/>
      <c r="E87" s="82"/>
      <c r="F87" s="82"/>
      <c r="G87" s="82"/>
      <c r="H87" s="82"/>
      <c r="I87" s="177"/>
      <c r="J87" s="82"/>
      <c r="K87" s="82"/>
      <c r="L87" s="82"/>
    </row>
    <row r="88" spans="3:12">
      <c r="C88" s="82"/>
      <c r="D88" s="82"/>
      <c r="E88" s="82"/>
      <c r="F88" s="82"/>
      <c r="G88" s="82"/>
      <c r="H88" s="82"/>
      <c r="I88" s="177"/>
      <c r="J88" s="82"/>
      <c r="K88" s="82"/>
      <c r="L88" s="82"/>
    </row>
    <row r="89" spans="3:12">
      <c r="C89" s="82"/>
      <c r="D89" s="82"/>
      <c r="E89" s="82"/>
      <c r="F89" s="82"/>
      <c r="G89" s="82"/>
      <c r="H89" s="82"/>
      <c r="I89" s="177"/>
      <c r="J89" s="82"/>
      <c r="K89" s="82"/>
      <c r="L89" s="82"/>
    </row>
    <row r="90" spans="3:12">
      <c r="C90" s="82"/>
      <c r="D90" s="82"/>
      <c r="E90" s="82"/>
      <c r="F90" s="82"/>
      <c r="G90" s="82"/>
      <c r="H90" s="82"/>
      <c r="I90" s="177"/>
      <c r="J90" s="82"/>
      <c r="K90" s="82"/>
      <c r="L90" s="82"/>
    </row>
    <row r="91" spans="3:12">
      <c r="C91" s="82"/>
      <c r="D91" s="82"/>
      <c r="E91" s="82"/>
      <c r="F91" s="82"/>
      <c r="G91" s="82"/>
      <c r="H91" s="82"/>
      <c r="I91" s="177"/>
      <c r="J91" s="82"/>
      <c r="K91" s="82"/>
      <c r="L91" s="82"/>
    </row>
    <row r="92" spans="3:12">
      <c r="C92" s="82"/>
      <c r="D92" s="82"/>
      <c r="E92" s="82"/>
      <c r="F92" s="82"/>
      <c r="G92" s="82"/>
      <c r="H92" s="82"/>
      <c r="I92" s="177"/>
      <c r="J92" s="82"/>
      <c r="K92" s="82"/>
      <c r="L92" s="82"/>
    </row>
    <row r="93" spans="3:12">
      <c r="C93" s="82"/>
      <c r="D93" s="82"/>
      <c r="E93" s="82"/>
      <c r="F93" s="82"/>
      <c r="G93" s="82"/>
      <c r="H93" s="82"/>
      <c r="I93" s="177"/>
      <c r="J93" s="82"/>
      <c r="K93" s="82"/>
      <c r="L93" s="82"/>
    </row>
    <row r="94" spans="3:12">
      <c r="C94" s="82"/>
      <c r="D94" s="82"/>
      <c r="E94" s="82"/>
      <c r="F94" s="82"/>
      <c r="G94" s="82"/>
      <c r="H94" s="82"/>
      <c r="I94" s="177"/>
      <c r="J94" s="82"/>
      <c r="K94" s="82"/>
      <c r="L94" s="82"/>
    </row>
    <row r="95" spans="3:12">
      <c r="C95" s="82"/>
      <c r="D95" s="82"/>
      <c r="E95" s="82"/>
      <c r="F95" s="82"/>
      <c r="G95" s="82"/>
      <c r="H95" s="82"/>
      <c r="I95" s="177"/>
      <c r="J95" s="82"/>
      <c r="K95" s="82"/>
      <c r="L95" s="82"/>
    </row>
    <row r="96" spans="3:12">
      <c r="C96" s="82"/>
      <c r="D96" s="82"/>
      <c r="E96" s="82"/>
      <c r="F96" s="82"/>
      <c r="G96" s="82"/>
      <c r="H96" s="82"/>
      <c r="I96" s="177"/>
      <c r="J96" s="82"/>
      <c r="K96" s="82"/>
      <c r="L96" s="82"/>
    </row>
    <row r="97" spans="3:12">
      <c r="C97" s="82"/>
      <c r="D97" s="82"/>
      <c r="E97" s="82"/>
      <c r="F97" s="82"/>
      <c r="G97" s="82"/>
      <c r="H97" s="82"/>
      <c r="I97" s="177"/>
      <c r="J97" s="82"/>
      <c r="K97" s="82"/>
      <c r="L97" s="82"/>
    </row>
    <row r="98" spans="3:12">
      <c r="C98" s="82"/>
      <c r="D98" s="82"/>
      <c r="E98" s="82"/>
      <c r="F98" s="82"/>
      <c r="G98" s="82"/>
      <c r="H98" s="82"/>
      <c r="I98" s="177"/>
      <c r="J98" s="82"/>
      <c r="K98" s="82"/>
      <c r="L98" s="82"/>
    </row>
    <row r="99" spans="3:12">
      <c r="C99" s="82"/>
      <c r="D99" s="82"/>
      <c r="E99" s="82"/>
      <c r="F99" s="82"/>
      <c r="G99" s="82"/>
      <c r="H99" s="82"/>
      <c r="I99" s="177"/>
      <c r="J99" s="82"/>
      <c r="K99" s="82"/>
      <c r="L99" s="82"/>
    </row>
    <row r="100" spans="3:12">
      <c r="C100" s="82"/>
      <c r="D100" s="82"/>
      <c r="E100" s="82"/>
      <c r="F100" s="82"/>
      <c r="G100" s="82"/>
      <c r="H100" s="82"/>
      <c r="I100" s="177"/>
      <c r="J100" s="82"/>
      <c r="K100" s="82"/>
      <c r="L100" s="82"/>
    </row>
    <row r="101" spans="3:12">
      <c r="C101" s="82"/>
      <c r="D101" s="82"/>
      <c r="E101" s="82"/>
      <c r="F101" s="82"/>
      <c r="G101" s="82"/>
      <c r="H101" s="82"/>
      <c r="I101" s="177"/>
      <c r="J101" s="82"/>
      <c r="K101" s="82"/>
      <c r="L101" s="82"/>
    </row>
    <row r="102" spans="3:12">
      <c r="C102" s="82"/>
      <c r="D102" s="82"/>
      <c r="E102" s="82"/>
      <c r="F102" s="82"/>
      <c r="G102" s="82"/>
      <c r="H102" s="82"/>
      <c r="I102" s="177"/>
      <c r="J102" s="82"/>
      <c r="K102" s="82"/>
      <c r="L102" s="82"/>
    </row>
    <row r="103" spans="3:12">
      <c r="C103" s="82"/>
      <c r="D103" s="82"/>
      <c r="E103" s="82"/>
      <c r="F103" s="82"/>
      <c r="G103" s="82"/>
      <c r="H103" s="82"/>
      <c r="I103" s="177"/>
      <c r="J103" s="82"/>
      <c r="K103" s="82"/>
      <c r="L103" s="82"/>
    </row>
    <row r="104" spans="3:12">
      <c r="C104" s="82"/>
      <c r="D104" s="82"/>
      <c r="E104" s="82"/>
      <c r="F104" s="82"/>
      <c r="G104" s="82"/>
      <c r="H104" s="82"/>
      <c r="I104" s="177"/>
      <c r="J104" s="82"/>
      <c r="K104" s="82"/>
      <c r="L104" s="82"/>
    </row>
    <row r="105" spans="3:12">
      <c r="C105" s="82"/>
      <c r="D105" s="82"/>
      <c r="E105" s="82"/>
      <c r="F105" s="82"/>
      <c r="G105" s="82"/>
      <c r="H105" s="82"/>
      <c r="I105" s="177"/>
      <c r="J105" s="82"/>
      <c r="K105" s="82"/>
      <c r="L105" s="82"/>
    </row>
    <row r="106" spans="3:12">
      <c r="C106" s="82"/>
      <c r="D106" s="82"/>
      <c r="E106" s="82"/>
      <c r="F106" s="82"/>
      <c r="G106" s="82"/>
      <c r="H106" s="82"/>
      <c r="I106" s="177"/>
      <c r="J106" s="82"/>
      <c r="K106" s="82"/>
      <c r="L106" s="82"/>
    </row>
    <row r="107" spans="3:12">
      <c r="C107" s="82"/>
      <c r="D107" s="82"/>
      <c r="E107" s="82"/>
      <c r="F107" s="82"/>
      <c r="G107" s="82"/>
      <c r="H107" s="82"/>
      <c r="I107" s="177"/>
      <c r="J107" s="82"/>
      <c r="K107" s="82"/>
      <c r="L107" s="82"/>
    </row>
    <row r="108" spans="3:12">
      <c r="C108" s="82"/>
      <c r="D108" s="82"/>
      <c r="E108" s="82"/>
      <c r="F108" s="82"/>
      <c r="G108" s="82"/>
      <c r="H108" s="82"/>
      <c r="I108" s="177"/>
      <c r="J108" s="82"/>
      <c r="K108" s="82"/>
      <c r="L108" s="82"/>
    </row>
    <row r="109" spans="3:12">
      <c r="C109" s="82"/>
      <c r="D109" s="82"/>
      <c r="E109" s="82"/>
      <c r="F109" s="82"/>
      <c r="G109" s="82"/>
      <c r="H109" s="82"/>
      <c r="I109" s="177"/>
      <c r="J109" s="82"/>
      <c r="K109" s="82"/>
      <c r="L109" s="82"/>
    </row>
    <row r="110" spans="3:12">
      <c r="C110" s="82"/>
      <c r="D110" s="82"/>
      <c r="E110" s="82"/>
      <c r="F110" s="82"/>
      <c r="G110" s="82"/>
      <c r="H110" s="82"/>
      <c r="I110" s="177"/>
      <c r="J110" s="82"/>
      <c r="K110" s="82"/>
      <c r="L110" s="82"/>
    </row>
    <row r="111" spans="3:12">
      <c r="C111" s="82"/>
      <c r="D111" s="82"/>
      <c r="E111" s="82"/>
      <c r="F111" s="82"/>
      <c r="G111" s="82"/>
      <c r="H111" s="82"/>
      <c r="I111" s="177"/>
      <c r="J111" s="82"/>
      <c r="K111" s="82"/>
      <c r="L111" s="82"/>
    </row>
    <row r="112" spans="3:12">
      <c r="C112" s="82"/>
      <c r="D112" s="82"/>
      <c r="E112" s="82"/>
      <c r="F112" s="82"/>
      <c r="G112" s="82"/>
      <c r="H112" s="82"/>
      <c r="I112" s="177"/>
      <c r="J112" s="82"/>
      <c r="K112" s="82"/>
      <c r="L112" s="82"/>
    </row>
    <row r="113" spans="3:12">
      <c r="C113" s="82"/>
      <c r="D113" s="82"/>
      <c r="E113" s="82"/>
      <c r="F113" s="82"/>
      <c r="G113" s="82"/>
      <c r="H113" s="82"/>
      <c r="I113" s="177"/>
      <c r="J113" s="82"/>
      <c r="K113" s="82"/>
      <c r="L113" s="82"/>
    </row>
    <row r="114" spans="3:12">
      <c r="C114" s="82"/>
      <c r="D114" s="82"/>
      <c r="E114" s="82"/>
      <c r="F114" s="82"/>
      <c r="G114" s="82"/>
      <c r="H114" s="82"/>
      <c r="I114" s="177"/>
      <c r="J114" s="82"/>
      <c r="K114" s="82"/>
      <c r="L114" s="82"/>
    </row>
    <row r="115" spans="3:12">
      <c r="C115" s="82"/>
      <c r="D115" s="82"/>
      <c r="E115" s="82"/>
      <c r="F115" s="82"/>
      <c r="G115" s="82"/>
      <c r="H115" s="82"/>
      <c r="I115" s="177"/>
      <c r="J115" s="82"/>
      <c r="K115" s="82"/>
      <c r="L115" s="82"/>
    </row>
    <row r="116" spans="3:12">
      <c r="C116" s="82"/>
      <c r="D116" s="82"/>
      <c r="E116" s="82"/>
      <c r="F116" s="82"/>
      <c r="G116" s="82"/>
      <c r="H116" s="82"/>
      <c r="I116" s="177"/>
      <c r="J116" s="82"/>
      <c r="K116" s="82"/>
      <c r="L116" s="82"/>
    </row>
    <row r="117" spans="3:12">
      <c r="C117" s="82"/>
      <c r="D117" s="82"/>
      <c r="E117" s="82"/>
      <c r="F117" s="82"/>
      <c r="G117" s="82"/>
      <c r="H117" s="82"/>
      <c r="I117" s="177"/>
      <c r="J117" s="82"/>
      <c r="K117" s="82"/>
      <c r="L117" s="82"/>
    </row>
    <row r="118" spans="3:12">
      <c r="C118" s="82"/>
      <c r="D118" s="82"/>
      <c r="E118" s="82"/>
      <c r="F118" s="82"/>
      <c r="G118" s="82"/>
      <c r="H118" s="82"/>
      <c r="I118" s="177"/>
      <c r="J118" s="82"/>
      <c r="K118" s="82"/>
      <c r="L118" s="82"/>
    </row>
    <row r="119" spans="3:12">
      <c r="C119" s="82"/>
      <c r="D119" s="82"/>
      <c r="E119" s="82"/>
      <c r="F119" s="82"/>
      <c r="G119" s="82"/>
      <c r="H119" s="82"/>
      <c r="I119" s="177"/>
      <c r="J119" s="82"/>
      <c r="K119" s="82"/>
      <c r="L119" s="82"/>
    </row>
    <row r="120" spans="3:12">
      <c r="C120" s="82"/>
      <c r="D120" s="82"/>
      <c r="E120" s="82"/>
      <c r="F120" s="82"/>
      <c r="G120" s="82"/>
      <c r="H120" s="82"/>
      <c r="I120" s="177"/>
      <c r="J120" s="82"/>
      <c r="K120" s="82"/>
      <c r="L120" s="82"/>
    </row>
    <row r="121" spans="3:12">
      <c r="C121" s="82"/>
      <c r="D121" s="82"/>
      <c r="E121" s="82"/>
      <c r="F121" s="82"/>
      <c r="G121" s="82"/>
      <c r="H121" s="82"/>
      <c r="I121" s="177"/>
      <c r="J121" s="82"/>
      <c r="K121" s="82"/>
      <c r="L121" s="82"/>
    </row>
    <row r="122" spans="3:12">
      <c r="C122" s="82"/>
      <c r="D122" s="82"/>
      <c r="E122" s="82"/>
      <c r="F122" s="82"/>
      <c r="G122" s="82"/>
      <c r="H122" s="82"/>
      <c r="I122" s="177"/>
      <c r="J122" s="82"/>
      <c r="K122" s="82"/>
      <c r="L122" s="82"/>
    </row>
    <row r="123" spans="3:12">
      <c r="C123" s="82"/>
      <c r="D123" s="82"/>
      <c r="E123" s="82"/>
      <c r="F123" s="82"/>
      <c r="G123" s="82"/>
      <c r="H123" s="82"/>
      <c r="I123" s="177"/>
      <c r="J123" s="82"/>
      <c r="K123" s="82"/>
      <c r="L123" s="82"/>
    </row>
    <row r="124" spans="3:12">
      <c r="C124" s="82"/>
      <c r="D124" s="82"/>
      <c r="E124" s="82"/>
      <c r="F124" s="82"/>
      <c r="G124" s="82"/>
      <c r="H124" s="82"/>
      <c r="I124" s="177"/>
      <c r="J124" s="82"/>
      <c r="K124" s="82"/>
      <c r="L124" s="82"/>
    </row>
    <row r="125" spans="3:12">
      <c r="C125" s="82"/>
      <c r="D125" s="82"/>
      <c r="E125" s="82"/>
      <c r="F125" s="82"/>
      <c r="G125" s="82"/>
      <c r="H125" s="82"/>
      <c r="I125" s="177"/>
      <c r="J125" s="82"/>
      <c r="K125" s="82"/>
      <c r="L125" s="82"/>
    </row>
    <row r="126" spans="3:12">
      <c r="C126" s="82"/>
      <c r="D126" s="82"/>
      <c r="E126" s="82"/>
      <c r="F126" s="82"/>
      <c r="G126" s="82"/>
      <c r="H126" s="82"/>
      <c r="I126" s="177"/>
      <c r="J126" s="82"/>
      <c r="K126" s="82"/>
      <c r="L126" s="82"/>
    </row>
    <row r="127" spans="3:12">
      <c r="C127" s="82"/>
      <c r="D127" s="82"/>
      <c r="E127" s="82"/>
      <c r="F127" s="82"/>
      <c r="G127" s="82"/>
      <c r="H127" s="82"/>
      <c r="I127" s="177"/>
      <c r="J127" s="82"/>
      <c r="K127" s="82"/>
      <c r="L127" s="82"/>
    </row>
    <row r="128" spans="3:12">
      <c r="C128" s="82"/>
      <c r="D128" s="82"/>
      <c r="E128" s="82"/>
      <c r="F128" s="82"/>
      <c r="G128" s="82"/>
      <c r="H128" s="82"/>
      <c r="I128" s="177"/>
      <c r="J128" s="82"/>
      <c r="K128" s="82"/>
      <c r="L128" s="82"/>
    </row>
    <row r="129" spans="3:12">
      <c r="C129" s="82"/>
      <c r="D129" s="82"/>
      <c r="E129" s="82"/>
      <c r="F129" s="82"/>
      <c r="G129" s="82"/>
      <c r="H129" s="82"/>
      <c r="I129" s="177"/>
      <c r="J129" s="82"/>
      <c r="K129" s="82"/>
      <c r="L129" s="82"/>
    </row>
    <row r="130" spans="3:12">
      <c r="C130" s="82"/>
      <c r="D130" s="82"/>
      <c r="E130" s="82"/>
      <c r="F130" s="82"/>
      <c r="G130" s="82"/>
      <c r="H130" s="82"/>
      <c r="I130" s="177"/>
      <c r="J130" s="82"/>
      <c r="K130" s="82"/>
      <c r="L130" s="82"/>
    </row>
    <row r="131" spans="3:12">
      <c r="C131" s="82"/>
      <c r="D131" s="82"/>
      <c r="E131" s="82"/>
      <c r="F131" s="82"/>
      <c r="G131" s="82"/>
      <c r="H131" s="82"/>
      <c r="I131" s="177"/>
      <c r="J131" s="82"/>
      <c r="K131" s="82"/>
      <c r="L131" s="82"/>
    </row>
    <row r="132" spans="3:12">
      <c r="C132" s="82"/>
      <c r="D132" s="82"/>
      <c r="E132" s="82"/>
      <c r="F132" s="82"/>
      <c r="G132" s="82"/>
      <c r="H132" s="82"/>
      <c r="I132" s="177"/>
      <c r="J132" s="82"/>
      <c r="K132" s="82"/>
      <c r="L132" s="82"/>
    </row>
    <row r="133" spans="3:12">
      <c r="C133" s="82"/>
      <c r="D133" s="82"/>
      <c r="E133" s="82"/>
      <c r="F133" s="82"/>
      <c r="G133" s="82"/>
      <c r="H133" s="82"/>
      <c r="I133" s="177"/>
      <c r="J133" s="82"/>
      <c r="K133" s="82"/>
      <c r="L133" s="82"/>
    </row>
    <row r="134" spans="3:12">
      <c r="C134" s="82"/>
      <c r="D134" s="82"/>
      <c r="E134" s="82"/>
      <c r="F134" s="82"/>
      <c r="G134" s="82"/>
      <c r="H134" s="82"/>
      <c r="I134" s="177"/>
      <c r="J134" s="82"/>
      <c r="K134" s="82"/>
      <c r="L134" s="82"/>
    </row>
    <row r="135" spans="3:12">
      <c r="C135" s="82"/>
      <c r="D135" s="82"/>
      <c r="E135" s="82"/>
      <c r="F135" s="82"/>
      <c r="G135" s="82"/>
      <c r="H135" s="82"/>
      <c r="I135" s="177"/>
      <c r="J135" s="82"/>
      <c r="K135" s="82"/>
      <c r="L135" s="82"/>
    </row>
    <row r="136" spans="3:12">
      <c r="C136" s="82"/>
      <c r="D136" s="82"/>
      <c r="E136" s="82"/>
      <c r="F136" s="82"/>
      <c r="G136" s="82"/>
      <c r="H136" s="82"/>
      <c r="I136" s="177"/>
      <c r="J136" s="82"/>
      <c r="K136" s="82"/>
      <c r="L136" s="82"/>
    </row>
    <row r="137" spans="3:12">
      <c r="C137" s="82"/>
      <c r="D137" s="82"/>
      <c r="E137" s="82"/>
      <c r="F137" s="82"/>
      <c r="G137" s="82"/>
      <c r="H137" s="82"/>
      <c r="I137" s="177"/>
      <c r="J137" s="82"/>
      <c r="K137" s="82"/>
      <c r="L137" s="82"/>
    </row>
    <row r="138" spans="3:12">
      <c r="C138" s="82"/>
      <c r="D138" s="82"/>
      <c r="E138" s="82"/>
      <c r="F138" s="82"/>
      <c r="G138" s="82"/>
      <c r="H138" s="82"/>
      <c r="I138" s="177"/>
      <c r="J138" s="82"/>
      <c r="K138" s="82"/>
      <c r="L138" s="82"/>
    </row>
    <row r="139" spans="3:12">
      <c r="C139" s="82"/>
      <c r="D139" s="82"/>
      <c r="E139" s="82"/>
      <c r="F139" s="82"/>
      <c r="G139" s="82"/>
      <c r="H139" s="82"/>
      <c r="I139" s="177"/>
      <c r="J139" s="82"/>
      <c r="K139" s="82"/>
      <c r="L139" s="82"/>
    </row>
    <row r="140" spans="3:12">
      <c r="C140" s="82"/>
      <c r="D140" s="82"/>
      <c r="E140" s="82"/>
      <c r="F140" s="82"/>
      <c r="G140" s="82"/>
      <c r="H140" s="82"/>
      <c r="I140" s="177"/>
      <c r="J140" s="82"/>
      <c r="K140" s="82"/>
      <c r="L140" s="82"/>
    </row>
    <row r="141" spans="3:12">
      <c r="C141" s="82"/>
      <c r="D141" s="82"/>
      <c r="E141" s="82"/>
      <c r="F141" s="82"/>
      <c r="G141" s="82"/>
      <c r="H141" s="82"/>
      <c r="I141" s="177"/>
      <c r="J141" s="82"/>
      <c r="K141" s="82"/>
      <c r="L141" s="82"/>
    </row>
    <row r="142" spans="3:12">
      <c r="C142" s="82"/>
      <c r="D142" s="82"/>
      <c r="E142" s="82"/>
      <c r="F142" s="82"/>
      <c r="G142" s="82"/>
      <c r="H142" s="82"/>
      <c r="I142" s="177"/>
      <c r="J142" s="82"/>
      <c r="K142" s="82"/>
      <c r="L142" s="82"/>
    </row>
    <row r="143" spans="3:12">
      <c r="C143" s="82"/>
      <c r="D143" s="82"/>
      <c r="E143" s="82"/>
      <c r="F143" s="82"/>
      <c r="G143" s="82"/>
      <c r="H143" s="82"/>
      <c r="I143" s="177"/>
      <c r="J143" s="82"/>
      <c r="K143" s="82"/>
      <c r="L143" s="82"/>
    </row>
    <row r="144" spans="3:12">
      <c r="C144" s="82"/>
      <c r="D144" s="82"/>
      <c r="E144" s="82"/>
      <c r="F144" s="82"/>
      <c r="G144" s="82"/>
      <c r="H144" s="82"/>
      <c r="I144" s="177"/>
      <c r="J144" s="82"/>
      <c r="K144" s="82"/>
      <c r="L144" s="82"/>
    </row>
    <row r="145" spans="3:12">
      <c r="C145" s="82"/>
      <c r="D145" s="82"/>
      <c r="E145" s="82"/>
      <c r="F145" s="82"/>
      <c r="G145" s="82"/>
      <c r="H145" s="82"/>
      <c r="I145" s="177"/>
      <c r="J145" s="82"/>
      <c r="K145" s="82"/>
      <c r="L145" s="82"/>
    </row>
  </sheetData>
  <phoneticPr fontId="0" type="noConversion"/>
  <printOptions horizontalCentered="1"/>
  <pageMargins left="0.5" right="0.25" top="1" bottom="0.75" header="0.5" footer="0.5"/>
  <pageSetup firstPageNumber="12" orientation="portrait" useFirstPageNumber="1" horizontalDpi="4294967292" verticalDpi="360" r:id="rId1"/>
  <headerFooter alignWithMargins="0">
    <oddHeader>&amp;RAppendix</oddHeader>
  </headerFooter>
  <rowBreaks count="1" manualBreakCount="1">
    <brk id="93" max="6553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8"/>
  <sheetViews>
    <sheetView showGridLines="0" zoomScaleNormal="100" workbookViewId="0">
      <selection activeCell="B17" sqref="B17"/>
    </sheetView>
  </sheetViews>
  <sheetFormatPr defaultColWidth="14.33203125" defaultRowHeight="15.6"/>
  <cols>
    <col min="1" max="1" width="5" style="272" customWidth="1"/>
    <col min="2" max="2" width="24.44140625" style="272" customWidth="1"/>
    <col min="3" max="3" width="17.6640625" style="272" customWidth="1"/>
    <col min="4" max="4" width="15.44140625" style="272" customWidth="1"/>
    <col min="5" max="5" width="17.33203125" style="272" customWidth="1"/>
    <col min="6" max="6" width="14.5546875" style="272" bestFit="1" customWidth="1"/>
    <col min="7" max="7" width="8.6640625" style="272" customWidth="1"/>
    <col min="8" max="8" width="4.33203125" style="272" customWidth="1"/>
    <col min="9" max="16384" width="14.33203125" style="272"/>
  </cols>
  <sheetData>
    <row r="1" spans="2:6" ht="18">
      <c r="D1" s="273" t="s">
        <v>201</v>
      </c>
      <c r="E1" s="274"/>
    </row>
    <row r="2" spans="2:6" ht="10.95" customHeight="1">
      <c r="E2" s="274"/>
    </row>
    <row r="3" spans="2:6" ht="18">
      <c r="D3" s="275" t="s">
        <v>202</v>
      </c>
      <c r="E3" s="274"/>
    </row>
    <row r="4" spans="2:6" ht="11.4" customHeight="1">
      <c r="E4" s="274"/>
    </row>
    <row r="6" spans="2:6">
      <c r="C6" s="274"/>
    </row>
    <row r="7" spans="2:6">
      <c r="C7" s="274"/>
    </row>
    <row r="8" spans="2:6">
      <c r="C8" s="274"/>
    </row>
    <row r="9" spans="2:6" ht="31.2">
      <c r="B9" s="276" t="s">
        <v>215</v>
      </c>
      <c r="C9" s="277" t="s">
        <v>251</v>
      </c>
      <c r="D9" s="277" t="s">
        <v>252</v>
      </c>
      <c r="E9" s="277" t="s">
        <v>253</v>
      </c>
      <c r="F9" s="277" t="s">
        <v>220</v>
      </c>
    </row>
    <row r="10" spans="2:6" s="278" customFormat="1" ht="19.95" customHeight="1">
      <c r="B10" s="278" t="s">
        <v>219</v>
      </c>
      <c r="C10" s="279">
        <f>+Levy!F36</f>
        <v>125000000</v>
      </c>
      <c r="D10" s="279">
        <f>+Levy!G36</f>
        <v>45000000</v>
      </c>
      <c r="E10" s="279">
        <f>+Levy!E36</f>
        <v>675000000</v>
      </c>
      <c r="F10" s="279">
        <f>SUM(C10:E10)</f>
        <v>845000000</v>
      </c>
    </row>
    <row r="11" spans="2:6" s="278" customFormat="1" ht="19.95" customHeight="1">
      <c r="B11" s="278" t="s">
        <v>301</v>
      </c>
      <c r="C11" s="279">
        <f>+Levy!F37</f>
        <v>1000000</v>
      </c>
      <c r="D11" s="279">
        <f>+Levy!G37</f>
        <v>2000000</v>
      </c>
      <c r="E11" s="279">
        <f>+Levy!E37</f>
        <v>13000000</v>
      </c>
      <c r="F11" s="279">
        <f>SUM(C11:E11)</f>
        <v>16000000</v>
      </c>
    </row>
    <row r="12" spans="2:6" s="278" customFormat="1" ht="19.95" customHeight="1">
      <c r="B12" s="278" t="s">
        <v>302</v>
      </c>
      <c r="C12" s="280">
        <f>+Levy!F38</f>
        <v>75000</v>
      </c>
      <c r="D12" s="280">
        <f>+Levy!G38</f>
        <v>250000</v>
      </c>
      <c r="E12" s="280">
        <f>+Levy!E38</f>
        <v>375000</v>
      </c>
      <c r="F12" s="280">
        <f>SUM(C12:E12)</f>
        <v>700000</v>
      </c>
    </row>
    <row r="13" spans="2:6" ht="16.2" thickBot="1">
      <c r="B13" s="272" t="s">
        <v>220</v>
      </c>
      <c r="C13" s="281">
        <f>SUM(C10:C12)</f>
        <v>126075000</v>
      </c>
      <c r="D13" s="281">
        <f>SUM(D10:D12)</f>
        <v>47250000</v>
      </c>
      <c r="E13" s="281">
        <f>SUM(E10:E12)</f>
        <v>688375000</v>
      </c>
      <c r="F13" s="281">
        <f>SUM(F10:F12)</f>
        <v>861700000</v>
      </c>
    </row>
    <row r="14" spans="2:6">
      <c r="C14" s="279"/>
      <c r="D14" s="279"/>
      <c r="E14" s="279"/>
      <c r="F14" s="279"/>
    </row>
    <row r="15" spans="2:6">
      <c r="C15" s="279"/>
      <c r="D15" s="279"/>
      <c r="E15" s="279"/>
      <c r="F15" s="279"/>
    </row>
    <row r="17" spans="2:22">
      <c r="V17" s="274"/>
    </row>
    <row r="18" spans="2:22">
      <c r="V18" s="274"/>
    </row>
    <row r="19" spans="2:22" ht="27.75" customHeight="1">
      <c r="V19" s="274"/>
    </row>
    <row r="20" spans="2:22" ht="27.75" customHeight="1">
      <c r="E20" s="315"/>
      <c r="F20" s="316"/>
      <c r="G20" s="316"/>
      <c r="V20" s="274"/>
    </row>
    <row r="21" spans="2:22">
      <c r="B21" s="272" t="s">
        <v>54</v>
      </c>
      <c r="C21" s="283">
        <v>10.46</v>
      </c>
      <c r="D21" s="282" t="s">
        <v>271</v>
      </c>
      <c r="E21" s="316"/>
      <c r="F21" s="317"/>
      <c r="G21" s="317"/>
      <c r="V21" s="274"/>
    </row>
    <row r="22" spans="2:22" ht="13.2" customHeight="1">
      <c r="B22" s="272" t="s">
        <v>203</v>
      </c>
      <c r="C22" s="283">
        <v>5.23</v>
      </c>
      <c r="D22" s="283"/>
      <c r="E22" s="316"/>
      <c r="F22" s="317"/>
      <c r="G22" s="316"/>
      <c r="V22" s="274"/>
    </row>
    <row r="23" spans="2:22">
      <c r="B23" s="272" t="s">
        <v>204</v>
      </c>
      <c r="C23" s="283">
        <v>0.5</v>
      </c>
      <c r="E23" s="316"/>
      <c r="F23" s="317"/>
      <c r="G23" s="317"/>
      <c r="V23" s="274"/>
    </row>
    <row r="24" spans="2:22" ht="16.2" thickBot="1">
      <c r="B24" s="272" t="s">
        <v>3</v>
      </c>
      <c r="C24" s="284">
        <v>15.69</v>
      </c>
      <c r="D24" s="283"/>
      <c r="E24" s="316"/>
      <c r="F24" s="317"/>
      <c r="G24" s="317"/>
      <c r="V24" s="274"/>
    </row>
    <row r="25" spans="2:22">
      <c r="C25" s="283"/>
      <c r="G25" s="283"/>
      <c r="V25" s="274"/>
    </row>
    <row r="26" spans="2:22">
      <c r="V26" s="274"/>
    </row>
    <row r="27" spans="2:22">
      <c r="V27" s="274"/>
    </row>
    <row r="28" spans="2:22">
      <c r="V28" s="274"/>
    </row>
    <row r="29" spans="2:22">
      <c r="V29" s="274"/>
    </row>
    <row r="30" spans="2:22">
      <c r="V30" s="274"/>
    </row>
    <row r="31" spans="2:22">
      <c r="V31" s="274"/>
    </row>
    <row r="32" spans="2:22" ht="73.95" customHeight="1">
      <c r="V32" s="274"/>
    </row>
    <row r="33" spans="2:22">
      <c r="V33" s="274"/>
    </row>
    <row r="34" spans="2:22">
      <c r="V34" s="274"/>
    </row>
    <row r="35" spans="2:22">
      <c r="B35" s="272" t="s">
        <v>304</v>
      </c>
      <c r="V35" s="274"/>
    </row>
    <row r="36" spans="2:22">
      <c r="V36" s="274"/>
    </row>
    <row r="37" spans="2:22">
      <c r="B37" s="282" t="s">
        <v>205</v>
      </c>
      <c r="V37" s="274"/>
    </row>
    <row r="38" spans="2:22">
      <c r="V38" s="274"/>
    </row>
    <row r="39" spans="2:22">
      <c r="V39" s="274"/>
    </row>
    <row r="40" spans="2:22">
      <c r="B40" s="276"/>
      <c r="C40" s="276"/>
      <c r="E40" s="276"/>
      <c r="F40" s="276"/>
      <c r="G40" s="276"/>
      <c r="H40" s="274"/>
      <c r="V40" s="274"/>
    </row>
    <row r="41" spans="2:22">
      <c r="B41" s="272" t="s">
        <v>206</v>
      </c>
      <c r="C41" s="274"/>
      <c r="E41" s="272" t="s">
        <v>207</v>
      </c>
      <c r="H41" s="274"/>
      <c r="V41" s="274"/>
    </row>
    <row r="42" spans="2:22">
      <c r="V42" s="274"/>
    </row>
    <row r="43" spans="2:22">
      <c r="B43" s="276"/>
      <c r="C43" s="276"/>
      <c r="D43" s="285" t="s">
        <v>208</v>
      </c>
      <c r="E43" s="276"/>
      <c r="F43" s="276"/>
      <c r="G43" s="276"/>
      <c r="H43" s="274"/>
      <c r="V43" s="274"/>
    </row>
    <row r="44" spans="2:22">
      <c r="B44" s="272" t="s">
        <v>206</v>
      </c>
      <c r="C44" s="274"/>
      <c r="E44" s="272" t="s">
        <v>209</v>
      </c>
      <c r="V44" s="274"/>
    </row>
    <row r="45" spans="2:22">
      <c r="V45" s="274"/>
    </row>
    <row r="46" spans="2:22">
      <c r="V46" s="274"/>
    </row>
    <row r="47" spans="2:22">
      <c r="B47" s="286" t="s">
        <v>210</v>
      </c>
      <c r="V47" s="274"/>
    </row>
    <row r="48" spans="2:22">
      <c r="B48" s="286"/>
      <c r="V48" s="274"/>
    </row>
  </sheetData>
  <printOptions gridLinesSet="0"/>
  <pageMargins left="1" right="0.25" top="0.5" bottom="1" header="0.5" footer="0.5"/>
  <pageSetup scale="84" orientation="portrait" horizontalDpi="4294967292"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zoomScaleNormal="100" workbookViewId="0">
      <selection activeCell="E21" sqref="E21"/>
    </sheetView>
  </sheetViews>
  <sheetFormatPr defaultColWidth="10.33203125" defaultRowHeight="14.4"/>
  <cols>
    <col min="1" max="1" width="1" style="141" customWidth="1"/>
    <col min="2" max="2" width="13.33203125" style="141" customWidth="1"/>
    <col min="3" max="3" width="16.6640625" style="141" customWidth="1"/>
    <col min="4" max="4" width="18.109375" style="141" customWidth="1"/>
    <col min="5" max="5" width="16.6640625" style="141" customWidth="1"/>
    <col min="6" max="6" width="18.6640625" style="141" customWidth="1"/>
    <col min="7" max="8" width="18.33203125" style="141" bestFit="1" customWidth="1"/>
    <col min="9" max="9" width="16.6640625" style="141" customWidth="1"/>
    <col min="10" max="16384" width="10.33203125" style="141"/>
  </cols>
  <sheetData>
    <row r="1" spans="1:9" s="140" customFormat="1" ht="21">
      <c r="A1" s="137" t="s">
        <v>211</v>
      </c>
      <c r="B1" s="137"/>
      <c r="C1" s="137"/>
      <c r="D1" s="137"/>
      <c r="E1" s="137"/>
      <c r="F1" s="137"/>
      <c r="G1" s="137"/>
      <c r="H1" s="137"/>
      <c r="I1" s="139"/>
    </row>
    <row r="2" spans="1:9" s="140" customFormat="1" ht="8.25" customHeight="1">
      <c r="A2" s="138"/>
      <c r="B2" s="138"/>
      <c r="C2" s="138"/>
      <c r="D2" s="138"/>
      <c r="E2" s="138"/>
      <c r="F2" s="138"/>
      <c r="G2" s="138"/>
      <c r="H2" s="138"/>
      <c r="I2" s="139"/>
    </row>
    <row r="3" spans="1:9" s="244" customFormat="1" ht="15.6">
      <c r="B3" s="245" t="s">
        <v>295</v>
      </c>
      <c r="C3" s="246"/>
      <c r="D3" s="246"/>
      <c r="E3" s="246"/>
      <c r="F3" s="246"/>
      <c r="G3" s="246"/>
      <c r="H3" s="246"/>
      <c r="I3" s="247"/>
    </row>
    <row r="4" spans="1:9" s="244" customFormat="1" ht="15.6">
      <c r="B4" s="245" t="s">
        <v>294</v>
      </c>
      <c r="C4" s="246"/>
      <c r="D4" s="246"/>
      <c r="E4" s="246"/>
      <c r="F4" s="246"/>
      <c r="G4" s="246"/>
      <c r="H4" s="246"/>
      <c r="I4" s="247"/>
    </row>
    <row r="5" spans="1:9" s="244" customFormat="1" ht="15.6">
      <c r="B5" s="246" t="s">
        <v>300</v>
      </c>
      <c r="C5" s="246"/>
      <c r="D5" s="246"/>
      <c r="E5" s="246"/>
      <c r="F5" s="246"/>
      <c r="G5" s="246"/>
      <c r="H5" s="246"/>
      <c r="I5" s="247"/>
    </row>
    <row r="6" spans="1:9" ht="38.25" customHeight="1" thickBot="1">
      <c r="A6" s="139"/>
      <c r="B6" s="139"/>
      <c r="C6" s="139"/>
      <c r="D6" s="139"/>
      <c r="E6" s="139"/>
      <c r="F6" s="139"/>
      <c r="G6" s="287"/>
      <c r="H6" s="287"/>
      <c r="I6" s="139"/>
    </row>
    <row r="7" spans="1:9" ht="15.6">
      <c r="B7" s="154"/>
      <c r="C7" s="240"/>
      <c r="D7" s="240" t="s">
        <v>212</v>
      </c>
      <c r="E7" s="240"/>
      <c r="F7" s="240" t="s">
        <v>213</v>
      </c>
      <c r="G7" s="240" t="s">
        <v>214</v>
      </c>
      <c r="H7" s="248" t="s">
        <v>303</v>
      </c>
      <c r="I7" s="139"/>
    </row>
    <row r="8" spans="1:9" ht="15.6">
      <c r="B8" s="154"/>
      <c r="C8" s="241" t="s">
        <v>215</v>
      </c>
      <c r="D8" s="241" t="s">
        <v>216</v>
      </c>
      <c r="E8" s="241" t="s">
        <v>217</v>
      </c>
      <c r="F8" s="241" t="s">
        <v>218</v>
      </c>
      <c r="G8" s="241" t="s">
        <v>218</v>
      </c>
      <c r="H8" s="249" t="s">
        <v>218</v>
      </c>
      <c r="I8" s="139"/>
    </row>
    <row r="9" spans="1:9" ht="15.6">
      <c r="B9" s="146"/>
      <c r="C9" s="242"/>
      <c r="D9" s="242"/>
      <c r="E9" s="242"/>
      <c r="F9" s="253"/>
      <c r="G9" s="253"/>
      <c r="H9" s="257"/>
      <c r="I9" s="139"/>
    </row>
    <row r="10" spans="1:9" ht="15.6">
      <c r="B10" s="146"/>
      <c r="C10" s="293" t="s">
        <v>219</v>
      </c>
      <c r="D10" s="250">
        <f>+H36</f>
        <v>845000000</v>
      </c>
      <c r="E10" s="251">
        <v>10.46</v>
      </c>
      <c r="F10" s="258">
        <f>ROUND($D$10*$E10/1000,0)</f>
        <v>8838700</v>
      </c>
      <c r="G10" s="253"/>
      <c r="H10" s="257"/>
      <c r="I10" s="139"/>
    </row>
    <row r="11" spans="1:9" ht="15.6">
      <c r="B11" s="146"/>
      <c r="C11" s="293"/>
      <c r="D11" s="250"/>
      <c r="E11" s="252">
        <v>5.23</v>
      </c>
      <c r="F11" s="253"/>
      <c r="G11" s="258">
        <f>ROUND($D$10*$E11/1000,0)</f>
        <v>4419350</v>
      </c>
      <c r="H11" s="259"/>
      <c r="I11" s="139"/>
    </row>
    <row r="12" spans="1:9" ht="15.6">
      <c r="B12" s="146"/>
      <c r="C12" s="293"/>
      <c r="D12" s="250"/>
      <c r="E12" s="252">
        <v>0.49</v>
      </c>
      <c r="F12" s="253"/>
      <c r="G12" s="258"/>
      <c r="H12" s="259">
        <f>ROUND($D$10*$E12/1000,0)</f>
        <v>414050</v>
      </c>
      <c r="I12" s="139"/>
    </row>
    <row r="13" spans="1:9" ht="15.6">
      <c r="B13" s="146"/>
      <c r="C13" s="293"/>
      <c r="D13" s="250"/>
      <c r="E13" s="251"/>
      <c r="F13" s="253"/>
      <c r="G13" s="253"/>
      <c r="H13" s="257"/>
      <c r="I13" s="139"/>
    </row>
    <row r="14" spans="1:9" ht="15.6">
      <c r="B14" s="146"/>
      <c r="C14" s="293" t="s">
        <v>301</v>
      </c>
      <c r="D14" s="250">
        <f>+H37</f>
        <v>16000000</v>
      </c>
      <c r="E14" s="252">
        <v>10.11</v>
      </c>
      <c r="F14" s="258">
        <f>ROUND(D14*E14/1000,0)</f>
        <v>161760</v>
      </c>
      <c r="G14" s="253"/>
      <c r="H14" s="257"/>
      <c r="I14" s="139"/>
    </row>
    <row r="15" spans="1:9" ht="15.6">
      <c r="B15" s="146"/>
      <c r="C15" s="242"/>
      <c r="D15" s="250"/>
      <c r="E15" s="252">
        <v>5.05</v>
      </c>
      <c r="F15" s="253"/>
      <c r="G15" s="258">
        <f>ROUND($D$14*$E15/1000,0)</f>
        <v>80800</v>
      </c>
      <c r="H15" s="259"/>
      <c r="I15" s="139"/>
    </row>
    <row r="16" spans="1:9" ht="15.6">
      <c r="B16" s="146"/>
      <c r="C16" s="242"/>
      <c r="D16" s="250"/>
      <c r="E16" s="252">
        <v>0.49</v>
      </c>
      <c r="F16" s="253"/>
      <c r="G16" s="258"/>
      <c r="H16" s="259">
        <f>ROUND($D$14*$E16/1000,0)</f>
        <v>7840</v>
      </c>
      <c r="I16" s="139"/>
    </row>
    <row r="17" spans="1:9" ht="15.6">
      <c r="B17" s="146"/>
      <c r="C17" s="242"/>
      <c r="D17" s="250"/>
      <c r="E17" s="251"/>
      <c r="F17" s="253"/>
      <c r="G17" s="253"/>
      <c r="H17" s="257"/>
      <c r="I17" s="139"/>
    </row>
    <row r="18" spans="1:9" ht="15.6">
      <c r="B18" s="146"/>
      <c r="C18" s="293" t="s">
        <v>302</v>
      </c>
      <c r="D18" s="250">
        <f>H38</f>
        <v>700000</v>
      </c>
      <c r="E18" s="251">
        <v>10.220000000000001</v>
      </c>
      <c r="F18" s="258">
        <f>ROUND(D18*E18/1000,0)</f>
        <v>7154</v>
      </c>
      <c r="G18" s="253"/>
      <c r="H18" s="257"/>
      <c r="I18" s="139"/>
    </row>
    <row r="19" spans="1:9" ht="15.6">
      <c r="B19" s="146"/>
      <c r="C19" s="242"/>
      <c r="D19" s="250"/>
      <c r="E19" s="252">
        <v>5.1100000000000003</v>
      </c>
      <c r="F19" s="253"/>
      <c r="G19" s="258">
        <f>ROUND($D$18*$E19/1000,0)</f>
        <v>3577</v>
      </c>
      <c r="H19" s="259"/>
      <c r="I19" s="139"/>
    </row>
    <row r="20" spans="1:9" ht="15.6">
      <c r="B20" s="146"/>
      <c r="C20" s="242"/>
      <c r="D20" s="250"/>
      <c r="E20" s="252">
        <v>0.49</v>
      </c>
      <c r="F20" s="253"/>
      <c r="G20" s="258"/>
      <c r="H20" s="259">
        <f>ROUND($D$18*$E20/1000,0)</f>
        <v>343</v>
      </c>
      <c r="I20" s="139"/>
    </row>
    <row r="21" spans="1:9" ht="15.6">
      <c r="B21" s="146"/>
      <c r="C21" s="242"/>
      <c r="D21" s="253"/>
      <c r="E21" s="254"/>
      <c r="F21" s="253"/>
      <c r="G21" s="253"/>
      <c r="H21" s="257"/>
      <c r="I21" s="139"/>
    </row>
    <row r="22" spans="1:9" ht="16.2" thickBot="1">
      <c r="B22" s="146"/>
      <c r="C22" s="242" t="s">
        <v>220</v>
      </c>
      <c r="D22" s="255">
        <f>SUM(D10:D20)</f>
        <v>861700000</v>
      </c>
      <c r="E22" s="242"/>
      <c r="F22" s="260">
        <f>SUM(F10:F20)</f>
        <v>9007614</v>
      </c>
      <c r="G22" s="260">
        <f>SUM(G10:G20)</f>
        <v>4503727</v>
      </c>
      <c r="H22" s="261">
        <f>SUM(H10:H20)</f>
        <v>422233</v>
      </c>
      <c r="I22" s="139"/>
    </row>
    <row r="23" spans="1:9" ht="28.95" customHeight="1" thickTop="1">
      <c r="B23" s="146"/>
      <c r="C23" s="242"/>
      <c r="D23" s="242"/>
      <c r="E23" s="242"/>
      <c r="F23" s="253"/>
      <c r="G23" s="253"/>
      <c r="H23" s="257"/>
      <c r="I23" s="139"/>
    </row>
    <row r="24" spans="1:9" ht="9" customHeight="1">
      <c r="B24" s="146"/>
      <c r="C24" s="242"/>
      <c r="D24" s="242"/>
      <c r="E24" s="242"/>
      <c r="F24" s="253"/>
      <c r="G24" s="253"/>
      <c r="H24" s="257"/>
      <c r="I24" s="139"/>
    </row>
    <row r="25" spans="1:9" ht="15.6">
      <c r="B25" s="146"/>
      <c r="C25" s="242" t="s">
        <v>254</v>
      </c>
      <c r="D25" s="243"/>
      <c r="E25" s="243"/>
      <c r="F25" s="262">
        <f>-ROUND(((F22)-(F22)/1.05),0)</f>
        <v>-428934</v>
      </c>
      <c r="G25" s="262">
        <f>-ROUND((G22-G22/1.05),0)</f>
        <v>-214463</v>
      </c>
      <c r="H25" s="263">
        <f>-ROUND((H22-H22/1.05),0)</f>
        <v>-20106</v>
      </c>
      <c r="I25" s="139"/>
    </row>
    <row r="26" spans="1:9" ht="15.6">
      <c r="B26" s="146"/>
      <c r="C26" s="145"/>
      <c r="D26" s="242"/>
      <c r="E26" s="242"/>
      <c r="F26" s="253"/>
      <c r="G26" s="253"/>
      <c r="H26" s="257"/>
      <c r="I26" s="139"/>
    </row>
    <row r="27" spans="1:9" ht="16.2" thickBot="1">
      <c r="B27" s="146"/>
      <c r="C27" s="145"/>
      <c r="D27" s="242" t="s">
        <v>220</v>
      </c>
      <c r="E27" s="242"/>
      <c r="F27" s="264">
        <f>SUM(F22:F26)</f>
        <v>8578680</v>
      </c>
      <c r="G27" s="264">
        <f>SUM(G22:G26)</f>
        <v>4289264</v>
      </c>
      <c r="H27" s="265">
        <f>SUM(H22:H26)</f>
        <v>402127</v>
      </c>
      <c r="I27" s="139"/>
    </row>
    <row r="28" spans="1:9" ht="16.2" thickTop="1">
      <c r="B28" s="146"/>
      <c r="C28" s="145"/>
      <c r="D28" s="242"/>
      <c r="E28" s="242"/>
      <c r="F28" s="242"/>
      <c r="G28" s="242"/>
      <c r="H28" s="256"/>
      <c r="I28" s="139"/>
    </row>
    <row r="29" spans="1:9" ht="15" thickBot="1">
      <c r="B29" s="146"/>
      <c r="C29" s="147"/>
      <c r="D29" s="147"/>
      <c r="E29" s="147"/>
      <c r="F29" s="147"/>
      <c r="G29" s="147"/>
      <c r="H29" s="148"/>
      <c r="I29" s="139"/>
    </row>
    <row r="30" spans="1:9">
      <c r="A30" s="139"/>
      <c r="B30" s="139"/>
      <c r="C30" s="139"/>
      <c r="D30" s="139"/>
      <c r="E30" s="139"/>
      <c r="F30" s="139"/>
      <c r="G30" s="287"/>
      <c r="H30" s="287"/>
      <c r="I30" s="139"/>
    </row>
    <row r="31" spans="1:9">
      <c r="A31" s="139"/>
      <c r="B31" s="139"/>
      <c r="C31" s="139"/>
      <c r="D31" s="139"/>
      <c r="E31" s="139"/>
      <c r="F31" s="139"/>
      <c r="G31" s="287"/>
      <c r="H31" s="287"/>
      <c r="I31" s="139"/>
    </row>
    <row r="32" spans="1:9" ht="15" thickBot="1">
      <c r="A32" s="139"/>
      <c r="B32" s="139"/>
      <c r="C32" s="139"/>
      <c r="D32" s="139"/>
      <c r="E32" s="139"/>
      <c r="F32" s="139"/>
      <c r="G32" s="139"/>
      <c r="H32" s="139"/>
      <c r="I32" s="139"/>
    </row>
    <row r="33" spans="1:9" ht="19.95" customHeight="1">
      <c r="A33" s="222"/>
      <c r="B33" s="223"/>
      <c r="C33" s="142"/>
      <c r="D33" s="142" t="s">
        <v>222</v>
      </c>
      <c r="E33" s="142"/>
      <c r="F33" s="142"/>
      <c r="G33" s="142"/>
      <c r="H33" s="143" t="s">
        <v>234</v>
      </c>
      <c r="I33" s="149"/>
    </row>
    <row r="34" spans="1:9" ht="19.95" customHeight="1">
      <c r="A34" s="224"/>
      <c r="B34" s="225"/>
      <c r="C34" s="153" t="s">
        <v>221</v>
      </c>
      <c r="D34" s="153" t="s">
        <v>231</v>
      </c>
      <c r="E34" s="153" t="s">
        <v>221</v>
      </c>
      <c r="F34" s="153" t="s">
        <v>223</v>
      </c>
      <c r="G34" s="153" t="s">
        <v>224</v>
      </c>
      <c r="H34" s="154" t="s">
        <v>232</v>
      </c>
      <c r="I34" s="149"/>
    </row>
    <row r="35" spans="1:9" ht="19.95" customHeight="1">
      <c r="A35" s="226"/>
      <c r="B35" s="144" t="s">
        <v>215</v>
      </c>
      <c r="C35" s="150" t="s">
        <v>225</v>
      </c>
      <c r="D35" s="150" t="s">
        <v>226</v>
      </c>
      <c r="E35" s="150" t="s">
        <v>227</v>
      </c>
      <c r="F35" s="150" t="s">
        <v>158</v>
      </c>
      <c r="G35" s="150" t="s">
        <v>10</v>
      </c>
      <c r="H35" s="151" t="s">
        <v>233</v>
      </c>
    </row>
    <row r="36" spans="1:9" ht="19.95" customHeight="1">
      <c r="A36" s="227"/>
      <c r="B36" s="221" t="s">
        <v>219</v>
      </c>
      <c r="C36" s="228">
        <v>700000000</v>
      </c>
      <c r="D36" s="228">
        <v>25000000</v>
      </c>
      <c r="E36" s="228">
        <f>C36-D36</f>
        <v>675000000</v>
      </c>
      <c r="F36" s="228">
        <v>125000000</v>
      </c>
      <c r="G36" s="228">
        <v>45000000</v>
      </c>
      <c r="H36" s="229">
        <f>SUM(E36:G36)</f>
        <v>845000000</v>
      </c>
    </row>
    <row r="37" spans="1:9" ht="19.95" customHeight="1">
      <c r="A37" s="230"/>
      <c r="B37" s="291" t="s">
        <v>301</v>
      </c>
      <c r="C37" s="231">
        <v>13300000</v>
      </c>
      <c r="D37" s="231">
        <v>300000</v>
      </c>
      <c r="E37" s="231">
        <f>C37-D37</f>
        <v>13000000</v>
      </c>
      <c r="F37" s="231">
        <v>1000000</v>
      </c>
      <c r="G37" s="231">
        <v>2000000</v>
      </c>
      <c r="H37" s="232">
        <f>SUM(E37:G37)</f>
        <v>16000000</v>
      </c>
    </row>
    <row r="38" spans="1:9" ht="19.95" customHeight="1">
      <c r="A38" s="233"/>
      <c r="B38" s="292" t="s">
        <v>302</v>
      </c>
      <c r="C38" s="234">
        <v>400000</v>
      </c>
      <c r="D38" s="234">
        <v>25000</v>
      </c>
      <c r="E38" s="234">
        <f>C38-D38</f>
        <v>375000</v>
      </c>
      <c r="F38" s="234">
        <v>75000</v>
      </c>
      <c r="G38" s="234">
        <v>250000</v>
      </c>
      <c r="H38" s="235">
        <f>SUM(E38:G38)</f>
        <v>700000</v>
      </c>
    </row>
    <row r="39" spans="1:9" ht="19.95" customHeight="1" thickBot="1">
      <c r="A39" s="236"/>
      <c r="B39" s="152" t="s">
        <v>220</v>
      </c>
      <c r="C39" s="237">
        <f t="shared" ref="C39:H39" si="0">SUM(C36:C38)</f>
        <v>713700000</v>
      </c>
      <c r="D39" s="237">
        <f t="shared" si="0"/>
        <v>25325000</v>
      </c>
      <c r="E39" s="237">
        <f t="shared" si="0"/>
        <v>688375000</v>
      </c>
      <c r="F39" s="237">
        <f t="shared" si="0"/>
        <v>126075000</v>
      </c>
      <c r="G39" s="237">
        <f t="shared" si="0"/>
        <v>47250000</v>
      </c>
      <c r="H39" s="238">
        <f t="shared" si="0"/>
        <v>861700000</v>
      </c>
    </row>
    <row r="40" spans="1:9" ht="19.95" customHeight="1" thickTop="1">
      <c r="A40" s="224"/>
      <c r="B40" s="145"/>
      <c r="C40" s="288"/>
      <c r="D40" s="288"/>
      <c r="E40" s="288"/>
      <c r="F40" s="288"/>
      <c r="G40" s="288"/>
      <c r="H40" s="289"/>
    </row>
    <row r="41" spans="1:9" ht="19.95" customHeight="1" thickBot="1">
      <c r="A41" s="239"/>
      <c r="B41" s="155"/>
      <c r="C41" s="155"/>
      <c r="D41" s="155"/>
      <c r="E41" s="155"/>
      <c r="F41" s="155"/>
      <c r="G41" s="155"/>
      <c r="H41" s="158"/>
    </row>
    <row r="44" spans="1:9">
      <c r="G44" s="156" t="s">
        <v>228</v>
      </c>
      <c r="H44" s="157">
        <f>SUM(E39:G39)</f>
        <v>861700000</v>
      </c>
    </row>
  </sheetData>
  <pageMargins left="0.5" right="0.4" top="1" bottom="1" header="0.5" footer="0.5"/>
  <pageSetup scale="80" orientation="portrait" horizontalDpi="4294967292"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Approp Fds - Proof of Pub </vt:lpstr>
      <vt:lpstr>All Approp Funds</vt:lpstr>
      <vt:lpstr>Gen Fd</vt:lpstr>
      <vt:lpstr>Bldg Fd</vt:lpstr>
      <vt:lpstr>Cptl Proj Fd</vt:lpstr>
      <vt:lpstr>Dbt Serv Fd</vt:lpstr>
      <vt:lpstr>Gen Fd Obj</vt:lpstr>
      <vt:lpstr>ExciseBrd</vt:lpstr>
      <vt:lpstr>Levy</vt:lpstr>
      <vt:lpstr>'All Approp Funds'!Print_Area</vt:lpstr>
      <vt:lpstr>'Approp Fds - Proof of Pub '!Print_Area</vt:lpstr>
      <vt:lpstr>'Bldg Fd'!Print_Area</vt:lpstr>
      <vt:lpstr>'Dbt Serv Fd'!Print_Area</vt:lpstr>
      <vt:lpstr>ExciseBrd!Print_Area</vt:lpstr>
      <vt:lpstr>'Gen Fd'!Print_Area</vt:lpstr>
      <vt:lpstr>'Gen Fd Obj'!Print_Area</vt:lpstr>
      <vt:lpstr>Levy!Print_Area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cfadaiepour</dc:creator>
  <cp:lastModifiedBy>Carol Fadaiepour</cp:lastModifiedBy>
  <cp:lastPrinted>2018-11-14T15:25:46Z</cp:lastPrinted>
  <dcterms:created xsi:type="dcterms:W3CDTF">1998-05-07T15:50:44Z</dcterms:created>
  <dcterms:modified xsi:type="dcterms:W3CDTF">2018-11-14T15:29:18Z</dcterms:modified>
</cp:coreProperties>
</file>